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36056\Desktop\"/>
    </mc:Choice>
  </mc:AlternateContent>
  <xr:revisionPtr revIDLastSave="0" documentId="13_ncr:1_{DBD3C821-366F-4C15-969D-19E146AFF417}" xr6:coauthVersionLast="47" xr6:coauthVersionMax="47" xr10:uidLastSave="{00000000-0000-0000-0000-000000000000}"/>
  <bookViews>
    <workbookView xWindow="9840" yWindow="1620" windowWidth="25128" windowHeight="17496" tabRatio="500" xr2:uid="{00000000-000D-0000-FFFF-FFFF00000000}"/>
  </bookViews>
  <sheets>
    <sheet name="【施設用】入力シート（こちらにご入力ください）" sheetId="1" r:id="rId1"/>
    <sheet name="【施設・保健所用】印刷シート（入力不要）" sheetId="2" r:id="rId2"/>
    <sheet name="【保健所用】データシート（入力不要）" sheetId="3" r:id="rId3"/>
    <sheet name="選択肢" sheetId="4" state="hidden" r:id="rId4"/>
  </sheets>
  <definedNames>
    <definedName name="_xlnm.Print_Area" localSheetId="0">'【施設用】入力シート（こちらにご入力ください）'!$A$1:$Q$215</definedName>
    <definedName name="_xlnm.Print_Titles" localSheetId="0">'【施設用】入力シート（こちらにご入力ください）'!$6:$6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49" i="1" l="1"/>
  <c r="S148" i="1"/>
  <c r="S147" i="1"/>
  <c r="ED9" i="3"/>
  <c r="EA9" i="3"/>
  <c r="DW9" i="3"/>
  <c r="DZ9" i="3" s="1"/>
  <c r="DV9" i="3"/>
  <c r="DU9" i="3"/>
  <c r="DT9" i="3"/>
  <c r="DS9" i="3"/>
  <c r="DR9" i="3"/>
  <c r="DQ9" i="3"/>
  <c r="DO9" i="3"/>
  <c r="DN9" i="3"/>
  <c r="DM9" i="3"/>
  <c r="DL9" i="3"/>
  <c r="DK9" i="3"/>
  <c r="DJ9" i="3"/>
  <c r="DC9" i="3"/>
  <c r="DD9" i="3" s="1"/>
  <c r="DB9" i="3"/>
  <c r="DA9" i="3"/>
  <c r="CZ9" i="3"/>
  <c r="CY9" i="3"/>
  <c r="CX9" i="3"/>
  <c r="CW9" i="3"/>
  <c r="CV9" i="3"/>
  <c r="CU9" i="3"/>
  <c r="CT9" i="3"/>
  <c r="CS9" i="3"/>
  <c r="CR9" i="3"/>
  <c r="CQ9" i="3"/>
  <c r="CP9" i="3"/>
  <c r="CO9" i="3"/>
  <c r="CN9" i="3"/>
  <c r="CM9" i="3"/>
  <c r="CL9" i="3"/>
  <c r="CK9" i="3"/>
  <c r="CH9" i="3"/>
  <c r="CG9" i="3"/>
  <c r="CB9" i="3"/>
  <c r="CA9" i="3"/>
  <c r="BZ9" i="3"/>
  <c r="BY9" i="3"/>
  <c r="BX9" i="3"/>
  <c r="BW9" i="3"/>
  <c r="BV9" i="3"/>
  <c r="BU9" i="3"/>
  <c r="BT9" i="3"/>
  <c r="BS9" i="3"/>
  <c r="BR9" i="3"/>
  <c r="BQ9" i="3"/>
  <c r="BP9" i="3"/>
  <c r="BO9" i="3"/>
  <c r="BM9" i="3"/>
  <c r="BL9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V9" i="3"/>
  <c r="AU9" i="3"/>
  <c r="AT9" i="3"/>
  <c r="AS9" i="3"/>
  <c r="AR9" i="3"/>
  <c r="AQ9" i="3"/>
  <c r="AP9" i="3"/>
  <c r="AJ9" i="3"/>
  <c r="AI9" i="3"/>
  <c r="AH9" i="3"/>
  <c r="AE9" i="3"/>
  <c r="AD9" i="3"/>
  <c r="AC9" i="3"/>
  <c r="AB9" i="3"/>
  <c r="AA9" i="3"/>
  <c r="AG9" i="3" s="1"/>
  <c r="Z9" i="3"/>
  <c r="AF9" i="3" s="1"/>
  <c r="R9" i="3"/>
  <c r="Q9" i="3"/>
  <c r="P9" i="3"/>
  <c r="O9" i="3"/>
  <c r="S9" i="3" s="1"/>
  <c r="N9" i="3"/>
  <c r="M9" i="3"/>
  <c r="J9" i="3"/>
  <c r="I9" i="3"/>
  <c r="H9" i="3"/>
  <c r="G9" i="3"/>
  <c r="C9" i="3"/>
  <c r="B9" i="3"/>
  <c r="A9" i="3"/>
  <c r="Z84" i="2"/>
  <c r="Q84" i="2"/>
  <c r="H84" i="2"/>
  <c r="H82" i="2"/>
  <c r="H80" i="2"/>
  <c r="L79" i="2"/>
  <c r="H79" i="2"/>
  <c r="L78" i="2"/>
  <c r="H78" i="2"/>
  <c r="AB77" i="2"/>
  <c r="P77" i="2"/>
  <c r="X75" i="2"/>
  <c r="P75" i="2"/>
  <c r="H75" i="2"/>
  <c r="X74" i="2"/>
  <c r="P74" i="2"/>
  <c r="H74" i="2"/>
  <c r="A74" i="2"/>
  <c r="L71" i="2"/>
  <c r="H71" i="2"/>
  <c r="L70" i="2"/>
  <c r="H70" i="2"/>
  <c r="L69" i="2"/>
  <c r="H69" i="2"/>
  <c r="AA67" i="2"/>
  <c r="F67" i="2"/>
  <c r="AA66" i="2"/>
  <c r="F66" i="2"/>
  <c r="Y64" i="2"/>
  <c r="I64" i="2"/>
  <c r="I63" i="2"/>
  <c r="O62" i="2"/>
  <c r="Y61" i="2"/>
  <c r="E61" i="2"/>
  <c r="AE60" i="2"/>
  <c r="AC60" i="2"/>
  <c r="AA60" i="2"/>
  <c r="Y60" i="2"/>
  <c r="W60" i="2"/>
  <c r="U60" i="2"/>
  <c r="S60" i="2"/>
  <c r="Q60" i="2"/>
  <c r="O60" i="2"/>
  <c r="M60" i="2"/>
  <c r="K60" i="2"/>
  <c r="I60" i="2"/>
  <c r="G60" i="2"/>
  <c r="E60" i="2"/>
  <c r="AE59" i="2"/>
  <c r="AC59" i="2"/>
  <c r="AA59" i="2"/>
  <c r="Y59" i="2"/>
  <c r="W59" i="2"/>
  <c r="U59" i="2"/>
  <c r="S59" i="2"/>
  <c r="Q59" i="2"/>
  <c r="O59" i="2"/>
  <c r="M59" i="2"/>
  <c r="K59" i="2"/>
  <c r="I59" i="2"/>
  <c r="G59" i="2"/>
  <c r="E59" i="2"/>
  <c r="L56" i="2"/>
  <c r="L55" i="2"/>
  <c r="AB54" i="2"/>
  <c r="L54" i="2"/>
  <c r="J52" i="2"/>
  <c r="F52" i="2"/>
  <c r="R51" i="2"/>
  <c r="N51" i="2"/>
  <c r="J51" i="2"/>
  <c r="F51" i="2"/>
  <c r="AC50" i="2"/>
  <c r="V50" i="2"/>
  <c r="R50" i="2"/>
  <c r="N50" i="2"/>
  <c r="J50" i="2"/>
  <c r="F50" i="2"/>
  <c r="AC49" i="2"/>
  <c r="R49" i="2"/>
  <c r="N49" i="2"/>
  <c r="J49" i="2"/>
  <c r="F49" i="2"/>
  <c r="V49" i="2" s="1"/>
  <c r="V51" i="2" s="1"/>
  <c r="AC48" i="2"/>
  <c r="R48" i="2"/>
  <c r="N48" i="2"/>
  <c r="J48" i="2"/>
  <c r="F48" i="2"/>
  <c r="Q47" i="2"/>
  <c r="F47" i="2"/>
  <c r="A45" i="2"/>
  <c r="O44" i="2"/>
  <c r="O43" i="2"/>
  <c r="S40" i="2"/>
  <c r="O40" i="2"/>
  <c r="K40" i="2"/>
  <c r="G40" i="2"/>
  <c r="S39" i="2"/>
  <c r="O39" i="2"/>
  <c r="K39" i="2"/>
  <c r="G39" i="2"/>
  <c r="AE38" i="2"/>
  <c r="AB38" i="2"/>
  <c r="W38" i="2"/>
  <c r="S38" i="2"/>
  <c r="O38" i="2"/>
  <c r="K38" i="2"/>
  <c r="K41" i="2" s="1"/>
  <c r="G38" i="2"/>
  <c r="G41" i="2" s="1"/>
  <c r="S37" i="2"/>
  <c r="S41" i="2" s="1"/>
  <c r="O37" i="2"/>
  <c r="O41" i="2" s="1"/>
  <c r="K37" i="2"/>
  <c r="G37" i="2"/>
  <c r="AE36" i="2"/>
  <c r="AB36" i="2"/>
  <c r="W36" i="2"/>
  <c r="S36" i="2"/>
  <c r="O36" i="2"/>
  <c r="K36" i="2"/>
  <c r="G36" i="2"/>
  <c r="AC32" i="2"/>
  <c r="AC31" i="2"/>
  <c r="U31" i="2"/>
  <c r="Q31" i="2"/>
  <c r="N31" i="2"/>
  <c r="K31" i="2"/>
  <c r="H31" i="2"/>
  <c r="E31" i="2"/>
  <c r="A31" i="2"/>
  <c r="AC30" i="2"/>
  <c r="U30" i="2"/>
  <c r="Q30" i="2"/>
  <c r="N30" i="2"/>
  <c r="K30" i="2"/>
  <c r="H30" i="2"/>
  <c r="E30" i="2"/>
  <c r="AC29" i="2"/>
  <c r="U29" i="2"/>
  <c r="Q29" i="2"/>
  <c r="N29" i="2"/>
  <c r="K29" i="2"/>
  <c r="H29" i="2"/>
  <c r="E29" i="2"/>
  <c r="U28" i="2"/>
  <c r="Q28" i="2"/>
  <c r="N28" i="2"/>
  <c r="K28" i="2"/>
  <c r="H28" i="2"/>
  <c r="E28" i="2"/>
  <c r="AC27" i="2"/>
  <c r="U27" i="2"/>
  <c r="Q27" i="2"/>
  <c r="N27" i="2"/>
  <c r="K27" i="2"/>
  <c r="H27" i="2"/>
  <c r="E27" i="2"/>
  <c r="AC26" i="2"/>
  <c r="U26" i="2"/>
  <c r="Q26" i="2"/>
  <c r="Q32" i="2" s="1"/>
  <c r="N26" i="2"/>
  <c r="N32" i="2" s="1"/>
  <c r="K26" i="2"/>
  <c r="K32" i="2" s="1"/>
  <c r="H26" i="2"/>
  <c r="H32" i="2" s="1"/>
  <c r="E26" i="2"/>
  <c r="E32" i="2" s="1"/>
  <c r="AA23" i="2"/>
  <c r="R23" i="2"/>
  <c r="L23" i="2"/>
  <c r="A23" i="2"/>
  <c r="H22" i="2"/>
  <c r="F21" i="2"/>
  <c r="AA20" i="2"/>
  <c r="F20" i="2"/>
  <c r="F19" i="2"/>
  <c r="W18" i="2"/>
  <c r="N18" i="2"/>
  <c r="G18" i="2"/>
  <c r="F18" i="2"/>
  <c r="W17" i="2"/>
  <c r="N17" i="2"/>
  <c r="W16" i="2"/>
  <c r="N16" i="2"/>
  <c r="F15" i="2"/>
  <c r="T14" i="2"/>
  <c r="F14" i="2"/>
  <c r="W13" i="2"/>
  <c r="F13" i="2"/>
  <c r="F12" i="2"/>
  <c r="F11" i="2"/>
  <c r="A9" i="2"/>
  <c r="X8" i="2"/>
  <c r="G8" i="2"/>
  <c r="AC7" i="2"/>
  <c r="T7" i="2"/>
  <c r="G7" i="2"/>
  <c r="X6" i="2"/>
  <c r="G6" i="2"/>
  <c r="X5" i="2"/>
  <c r="G5" i="2"/>
  <c r="V3" i="2"/>
  <c r="U3" i="2"/>
  <c r="S215" i="1"/>
  <c r="S214" i="1"/>
  <c r="S213" i="1"/>
  <c r="S212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6" i="1"/>
  <c r="S195" i="1"/>
  <c r="S194" i="1"/>
  <c r="S193" i="1"/>
  <c r="S192" i="1"/>
  <c r="S191" i="1"/>
  <c r="S190" i="1"/>
  <c r="S189" i="1"/>
  <c r="S188" i="1"/>
  <c r="S187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3" i="1"/>
  <c r="S162" i="1"/>
  <c r="S161" i="1"/>
  <c r="S160" i="1"/>
  <c r="S159" i="1"/>
  <c r="S157" i="1"/>
  <c r="S156" i="1"/>
  <c r="S155" i="1"/>
  <c r="S154" i="1"/>
  <c r="S153" i="1"/>
  <c r="S152" i="1"/>
  <c r="S151" i="1"/>
  <c r="S150" i="1"/>
  <c r="S146" i="1"/>
  <c r="S129" i="1"/>
  <c r="S128" i="1"/>
  <c r="S127" i="1"/>
  <c r="S126" i="1"/>
  <c r="S125" i="1"/>
  <c r="S124" i="1"/>
  <c r="S123" i="1"/>
  <c r="S122" i="1"/>
  <c r="S121" i="1"/>
  <c r="S120" i="1"/>
  <c r="S117" i="1"/>
  <c r="S116" i="1"/>
  <c r="S115" i="1"/>
  <c r="S113" i="1"/>
  <c r="S112" i="1"/>
  <c r="S111" i="1"/>
  <c r="S109" i="1"/>
  <c r="S108" i="1"/>
  <c r="S107" i="1"/>
  <c r="S106" i="1"/>
  <c r="S105" i="1"/>
  <c r="S104" i="1"/>
  <c r="S103" i="1"/>
  <c r="S102" i="1"/>
  <c r="S100" i="1"/>
  <c r="S90" i="1"/>
  <c r="S89" i="1"/>
  <c r="S88" i="1"/>
  <c r="S87" i="1"/>
  <c r="S86" i="1"/>
  <c r="S83" i="1"/>
  <c r="S82" i="1"/>
  <c r="S81" i="1"/>
  <c r="S80" i="1"/>
  <c r="S78" i="1"/>
  <c r="S77" i="1"/>
  <c r="S72" i="1"/>
  <c r="S71" i="1"/>
  <c r="S70" i="1"/>
  <c r="S69" i="1"/>
  <c r="S68" i="1"/>
  <c r="S65" i="1"/>
  <c r="S64" i="1"/>
  <c r="S63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4" i="1"/>
  <c r="S43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6" i="1"/>
  <c r="S25" i="1"/>
  <c r="S23" i="1"/>
  <c r="S21" i="1"/>
  <c r="S20" i="1"/>
  <c r="S19" i="1"/>
  <c r="S18" i="1"/>
  <c r="S17" i="1"/>
  <c r="S16" i="1"/>
  <c r="S15" i="1"/>
  <c r="S14" i="1"/>
  <c r="S13" i="1"/>
  <c r="S12" i="1"/>
  <c r="S11" i="1"/>
  <c r="S10" i="1"/>
  <c r="S8" i="1"/>
  <c r="S2" i="1" s="1"/>
  <c r="S3" i="1" s="1"/>
  <c r="G8" i="1"/>
  <c r="U32" i="2" l="1"/>
  <c r="E9" i="3"/>
  <c r="D9" i="3"/>
  <c r="DE9" i="3"/>
  <c r="DF9" i="3"/>
  <c r="DG9" i="3"/>
  <c r="DH9" i="3"/>
  <c r="S1" i="1"/>
  <c r="D7" i="1" s="1"/>
  <c r="DI9" i="3"/>
  <c r="DX9" i="3"/>
  <c r="DY9" i="3"/>
</calcChain>
</file>

<file path=xl/sharedStrings.xml><?xml version="1.0" encoding="utf-8"?>
<sst xmlns="http://schemas.openxmlformats.org/spreadsheetml/2006/main" count="845" uniqueCount="518">
  <si>
    <t>栄養管理報告書（介護保険施設・社会福祉施設用）　第４号様式　入力シート</t>
  </si>
  <si>
    <t>台帳の施設番号（保健所記入欄）▶</t>
  </si>
  <si>
    <t>【使い方】ピンク色・黄色のセルに入力してください（前の回答により入力不要になった欄は濃い灰色に変わります）。該当がない数値欄は「０」を入力してください。</t>
  </si>
  <si>
    <t>　右端の「入力方法・選択肢」欄に「▼」がある項目はプルダウンから選択します（選択肢以外は入力できません）。複数選択の項目は、該当するものに「○」、該当しないものに「－」を選んでください。</t>
  </si>
  <si>
    <t>　入力内容は「【施設・保健所用】印刷シート」に自動反映されますので、提出前に印刷等により内容をご確認ください。</t>
  </si>
  <si>
    <t>　凡例：黄色＝入力欄　／　濃い灰色＝前の回答により入力不要　／　緑色＝保健所記入欄（施設は入力不要）　　※郵便番号・電話番号・FAX・メールアドレス・数値は半角で入力してください。　※ピンク色＝入力が必要な未入力欄（７行目の「未入力チェック」に件数が表示されます）</t>
  </si>
  <si>
    <t>項目</t>
  </si>
  <si>
    <t>入力値</t>
  </si>
  <si>
    <t>記入例</t>
  </si>
  <si>
    <t>入力方法・選択肢</t>
  </si>
  <si>
    <t>未入力チェック用（表示しなくても構いません）</t>
  </si>
  <si>
    <t>■未入力チェック</t>
  </si>
  <si>
    <t>★必ず選択　食数が１回２０食未満かつ１日５０食未満の施設</t>
  </si>
  <si>
    <t>＜表紙＞</t>
  </si>
  <si>
    <t>報告日</t>
  </si>
  <si>
    <t>2026/12/1</t>
  </si>
  <si>
    <t>日付を入力（例：2026/12/1）※11月1日より前の日付は入力できません</t>
  </si>
  <si>
    <t>提出先保健所名</t>
  </si>
  <si>
    <t>岐阜保健所</t>
  </si>
  <si>
    <t>▼選択：提出先の保健所</t>
  </si>
  <si>
    <t>施設の名称</t>
  </si>
  <si>
    <t>施設の所在地（郵便番号）</t>
  </si>
  <si>
    <t>500-8384</t>
  </si>
  <si>
    <t>半角で入力（例：500-8384）</t>
  </si>
  <si>
    <t>施設の所在地</t>
  </si>
  <si>
    <t>岐阜市薮田南２-１-１</t>
  </si>
  <si>
    <t>施設設置者（職名・氏名）</t>
  </si>
  <si>
    <t>施設管理者（職名・氏名）</t>
  </si>
  <si>
    <t>施設長　岐阜　花子</t>
  </si>
  <si>
    <t>栄養管理部門名</t>
  </si>
  <si>
    <t>栄養課</t>
  </si>
  <si>
    <t>栄養管理責任者（職名・氏名）</t>
  </si>
  <si>
    <t>課長　美濃　一郎</t>
  </si>
  <si>
    <t>ＴＥＬ</t>
  </si>
  <si>
    <t>058-272-1111</t>
  </si>
  <si>
    <t>半角で入力（例：058-272-1111）</t>
  </si>
  <si>
    <t>ＦＡＸ</t>
  </si>
  <si>
    <t>058-272-2222</t>
  </si>
  <si>
    <t>半角で入力（例：058-272-2222）</t>
  </si>
  <si>
    <t>代表Ｅ-mail</t>
  </si>
  <si>
    <t>eiyo@example.jp</t>
  </si>
  <si>
    <t>半角英数字で入力（例：eiyo@example.jp）</t>
  </si>
  <si>
    <t>①施設種別</t>
  </si>
  <si>
    <t>施設種別</t>
  </si>
  <si>
    <t>３老人福祉施設</t>
  </si>
  <si>
    <t>▼選択：１介護老人保健施設／２介護医療院／３老人福祉施設／４社会福祉施設</t>
  </si>
  <si>
    <t>②組織の位置付け</t>
  </si>
  <si>
    <t>組織の位置付け</t>
  </si>
  <si>
    <t>１栄養部</t>
  </si>
  <si>
    <t>▼選択：１栄養部／２診療部／３事務部／４その他</t>
  </si>
  <si>
    <t>組織の位置付け：４その他の内容</t>
  </si>
  <si>
    <t>③給食の運営方式</t>
  </si>
  <si>
    <t>運営方式</t>
  </si>
  <si>
    <t>１直営</t>
  </si>
  <si>
    <t>▼選択：１直営／２委託</t>
  </si>
  <si>
    <t>委託の区分</t>
  </si>
  <si>
    <t>▼選択：全面／一部</t>
  </si>
  <si>
    <t>委託契約書類の整備</t>
  </si>
  <si>
    <t>▼選択：１有／２無</t>
  </si>
  <si>
    <t>委託先名称</t>
  </si>
  <si>
    <t>委託先所在地</t>
  </si>
  <si>
    <t>委託内容：１献立作成</t>
  </si>
  <si>
    <t>－</t>
  </si>
  <si>
    <t>▼選択：○（該当する）／－（該当しない）</t>
  </si>
  <si>
    <t>委託内容：２材料購入</t>
  </si>
  <si>
    <t>委託内容：３調理</t>
  </si>
  <si>
    <t>委託内容：４配膳</t>
  </si>
  <si>
    <t>委託内容：５下膳</t>
  </si>
  <si>
    <t>委託内容：６食器洗浄</t>
  </si>
  <si>
    <t>委託内容：７施設外調理</t>
  </si>
  <si>
    <t>委託内容：８その他</t>
  </si>
  <si>
    <t>委託内容：８その他の内容</t>
  </si>
  <si>
    <t>④⑤理念・組織図</t>
  </si>
  <si>
    <t>④栄養管理業務担当部門(給食)の理念・目標・方針</t>
  </si>
  <si>
    <t>１有</t>
  </si>
  <si>
    <t>⑤組織図</t>
  </si>
  <si>
    <t>⑥栄養管理等について検討する会議</t>
  </si>
  <si>
    <t>会議の有無</t>
  </si>
  <si>
    <t>会議の名称</t>
  </si>
  <si>
    <t>給食委員会</t>
  </si>
  <si>
    <t>実施回数</t>
  </si>
  <si>
    <t>12</t>
  </si>
  <si>
    <t>半角数字（整数）</t>
  </si>
  <si>
    <t>実施回数の単位</t>
  </si>
  <si>
    <t>月</t>
  </si>
  <si>
    <t>▼選択：週／月／年</t>
  </si>
  <si>
    <t>会議の記録</t>
  </si>
  <si>
    <t>構成職種：１施設長</t>
  </si>
  <si>
    <t>○</t>
  </si>
  <si>
    <t>構成職種：２医師</t>
  </si>
  <si>
    <t>構成職種：３管理栄養士・栄養士</t>
  </si>
  <si>
    <t>構成職種：４調理師(員)</t>
  </si>
  <si>
    <t>構成職種：５受託業者</t>
  </si>
  <si>
    <t>構成職種：６介護担当者</t>
  </si>
  <si>
    <t>構成職種：７利用者代表</t>
  </si>
  <si>
    <t>構成職種：８その他</t>
  </si>
  <si>
    <t>構成職種：その他の内容</t>
  </si>
  <si>
    <t>構成職種　合計人数</t>
  </si>
  <si>
    <t>8</t>
  </si>
  <si>
    <t>会議の目的</t>
  </si>
  <si>
    <t>給食内容及び衛生管理の検討</t>
  </si>
  <si>
    <t>⑦従事者の研修</t>
  </si>
  <si>
    <t>研修の有無</t>
  </si>
  <si>
    <t>管理栄養士・栄養士１人当たりの参加回数／年</t>
  </si>
  <si>
    <t>2</t>
  </si>
  <si>
    <t>半角数字（小数可。２年に１回の場合は 0.5）</t>
  </si>
  <si>
    <t>調理従事者１人当たりの参加回数／年</t>
  </si>
  <si>
    <t>1</t>
  </si>
  <si>
    <t>⑧食数</t>
  </si>
  <si>
    <t>食数（人）</t>
  </si>
  <si>
    <t>定員</t>
  </si>
  <si>
    <t>朝</t>
  </si>
  <si>
    <t>昼</t>
  </si>
  <si>
    <t>夕</t>
  </si>
  <si>
    <t>その他
※おやつを除く</t>
  </si>
  <si>
    <t>備考（内容）</t>
  </si>
  <si>
    <t>備考
（食数）</t>
  </si>
  <si>
    <t>入力：半角数字（整数）</t>
  </si>
  <si>
    <t>入所者</t>
  </si>
  <si>
    <t>短期入所者</t>
  </si>
  <si>
    <t>日中利用者</t>
  </si>
  <si>
    <t>その他(配食)</t>
  </si>
  <si>
    <t>職員</t>
  </si>
  <si>
    <t>※提供がない欄には「０」を入力してください（未入力チェックの対象です）。備考は任意入力です。備考は内容とその食数を入力してください。計は印刷シートで自動計算されます。最下行は左端の黄色欄に区分名を入力して使用できます。</t>
  </si>
  <si>
    <t>⑨栄養補給法</t>
  </si>
  <si>
    <t>経口栄養法（人）</t>
  </si>
  <si>
    <t>75</t>
  </si>
  <si>
    <t>経腸栄養法（人）</t>
  </si>
  <si>
    <t>3</t>
  </si>
  <si>
    <t>⑩食種</t>
  </si>
  <si>
    <t>常食（人）</t>
  </si>
  <si>
    <t>50</t>
  </si>
  <si>
    <t>軟食（人）</t>
  </si>
  <si>
    <t>20</t>
  </si>
  <si>
    <t>流動食（人）</t>
  </si>
  <si>
    <t>療養食加算対象食（人）</t>
  </si>
  <si>
    <t>5</t>
  </si>
  <si>
    <t>⑪従事者数</t>
  </si>
  <si>
    <t>従事者数（人）</t>
  </si>
  <si>
    <t>施設側
常勤</t>
  </si>
  <si>
    <t>施設側
非常勤</t>
  </si>
  <si>
    <t>受託側
常勤</t>
  </si>
  <si>
    <t>受託側
非常勤</t>
  </si>
  <si>
    <t>管理栄養士</t>
  </si>
  <si>
    <t>栄養士</t>
  </si>
  <si>
    <t>調理師</t>
  </si>
  <si>
    <t>調理員</t>
  </si>
  <si>
    <t>その他</t>
  </si>
  <si>
    <t>※従事者がいない欄には「０」を入力してください（未入力チェックの対象です）。合計は印刷シートで自動計算されます。</t>
  </si>
  <si>
    <t>代表(施設側)管理栄養士・栄養士　職名</t>
  </si>
  <si>
    <t>▼選択：管理栄養士／栄養士</t>
  </si>
  <si>
    <t>代表(施設側)管理栄養士・栄養士　氏名</t>
  </si>
  <si>
    <t>美濃　一郎</t>
  </si>
  <si>
    <t>代表(施設側)　在籍年数</t>
  </si>
  <si>
    <t>半角数字（小数可）</t>
  </si>
  <si>
    <t>代表(受託側)管理栄養士・栄養士　職名</t>
  </si>
  <si>
    <t>代表(受託側)管理栄養士・栄養士　氏名</t>
  </si>
  <si>
    <t>代表(受託側)　在籍年数</t>
  </si>
  <si>
    <t>⑫栄養ケア・マネジメントの実施</t>
  </si>
  <si>
    <t>栄養ケア・マネジメントの実施</t>
  </si>
  <si>
    <t>⑬介護報酬・障害福祉サービス等報酬の算定</t>
  </si>
  <si>
    <t>介護報酬の算定又は障害福祉サービス等報酬の算定</t>
  </si>
  <si>
    <t>算定：１栄養マネジメント強化加算</t>
  </si>
  <si>
    <t>算定：２経口移行加算</t>
  </si>
  <si>
    <t>算定：３経口維持加算</t>
  </si>
  <si>
    <t>算定：４療養食加算</t>
  </si>
  <si>
    <t>算定：５再入所時栄養連携加算</t>
  </si>
  <si>
    <t>算定：６その他</t>
  </si>
  <si>
    <t>算定：６その他の内容</t>
  </si>
  <si>
    <t>⑭利用者の把握</t>
  </si>
  <si>
    <t>利用者の把握</t>
  </si>
  <si>
    <t>把握基準日（月）</t>
  </si>
  <si>
    <t>11</t>
  </si>
  <si>
    <t>半角数字（1～12）</t>
  </si>
  <si>
    <t>把握基準日（日）</t>
  </si>
  <si>
    <t>半角数字（1～31）</t>
  </si>
  <si>
    <t>利用者の年齢区分</t>
  </si>
  <si>
    <t>区分１</t>
  </si>
  <si>
    <t>区分２</t>
  </si>
  <si>
    <t>区分３</t>
  </si>
  <si>
    <t>区分４</t>
  </si>
  <si>
    <t>入力：文字／半角数字（整数）</t>
  </si>
  <si>
    <t>年齢区分 ※"○～○歳"と入力</t>
  </si>
  <si>
    <t>男性(人)</t>
  </si>
  <si>
    <t>女性(人)</t>
  </si>
  <si>
    <t>※合計は印刷シートで自動計算されます。</t>
  </si>
  <si>
    <t>身長の把握</t>
  </si>
  <si>
    <t>体重の把握</t>
  </si>
  <si>
    <t>肥満度(BMI)の把握</t>
  </si>
  <si>
    <t>疾病状況等の把握</t>
  </si>
  <si>
    <t>疾病状況：高血圧（人）</t>
  </si>
  <si>
    <t>疾病状況：高血糖（人）</t>
  </si>
  <si>
    <t>疾病状況：脂質異常症（人）</t>
  </si>
  <si>
    <t>疾病状況：貧血（人）</t>
  </si>
  <si>
    <t>疾病状況：骨粗鬆症（人）</t>
  </si>
  <si>
    <t>疾病状況：その他（人）</t>
  </si>
  <si>
    <t>疾病状況：その他の内容</t>
  </si>
  <si>
    <t>⑮栄養量と評価</t>
  </si>
  <si>
    <t>食種名(提供の多い給食)</t>
  </si>
  <si>
    <t>常食</t>
  </si>
  <si>
    <t>給与栄養目標量の設定年（西暦・数字）</t>
  </si>
  <si>
    <t>2026</t>
  </si>
  <si>
    <t>西暦４桁の半角数字（例：2026）</t>
  </si>
  <si>
    <t>給与栄養目標量の設定月</t>
  </si>
  <si>
    <t>4</t>
  </si>
  <si>
    <t>給与栄養目標量の設定根拠</t>
  </si>
  <si>
    <t>含まれる食事：１朝食</t>
  </si>
  <si>
    <t>含まれる食事：２昼食</t>
  </si>
  <si>
    <t>含まれる食事：３夕食</t>
  </si>
  <si>
    <t>含まれる食事：４おやつ</t>
  </si>
  <si>
    <t>含まれる食事：５その他</t>
  </si>
  <si>
    <t>含まれる食事：５その他の内容</t>
  </si>
  <si>
    <t>給与栄養目標量・給与栄養量</t>
  </si>
  <si>
    <t>エネルギー
(kcal)</t>
  </si>
  <si>
    <t>たんぱく質
(g)</t>
  </si>
  <si>
    <t>脂質
(g)</t>
  </si>
  <si>
    <t>カルシウム
(㎎)</t>
  </si>
  <si>
    <t>鉄
(㎎)</t>
  </si>
  <si>
    <t>ビタミンＡ
(μg)</t>
  </si>
  <si>
    <t>ビタミンＢ１
(㎎)</t>
  </si>
  <si>
    <t>ビタミンＢ２
(㎎)</t>
  </si>
  <si>
    <t>ビタミンＣ
(㎎)</t>
  </si>
  <si>
    <t>食物繊維
(g)</t>
  </si>
  <si>
    <t>食塩相当量
(g)</t>
  </si>
  <si>
    <t>炭水化物エネ
ルギー比(%)</t>
  </si>
  <si>
    <t>脂質エネ
ルギー比(%)</t>
  </si>
  <si>
    <t>たんぱく質
エネルギー比(%)</t>
  </si>
  <si>
    <t>給与栄養目標量</t>
  </si>
  <si>
    <t>給与栄養量(実際量)</t>
  </si>
  <si>
    <t>※桁違いなど目安の範囲を外れる値を入力すると警告が表示され、セルが赤色になります（範囲の目安はセルを選択すると表示されます）。</t>
  </si>
  <si>
    <t>献立作成者の職種：１管理栄養士</t>
  </si>
  <si>
    <t>献立作成者の職種：２栄養士</t>
  </si>
  <si>
    <t>献立作成者の職種：３調理師(員)</t>
  </si>
  <si>
    <t>献立作成者の職種：４その他</t>
  </si>
  <si>
    <t>献立作成者の職種：４その他の内容</t>
  </si>
  <si>
    <t>献立作成者　氏名</t>
  </si>
  <si>
    <t>給与栄養目標量に対する給与栄養量の確認及び評価</t>
  </si>
  <si>
    <t>１実施している</t>
  </si>
  <si>
    <t>▼選択：１実施している／２実施していない</t>
  </si>
  <si>
    <t>確認及び評価の頻度</t>
  </si>
  <si>
    <t>毎月</t>
  </si>
  <si>
    <t>▼選択：毎月／報告月のみ</t>
  </si>
  <si>
    <t>栄養量に対する課題及び改善策</t>
  </si>
  <si>
    <t>２無</t>
  </si>
  <si>
    <t>栄養量に対する課題及び改善策の内容</t>
  </si>
  <si>
    <t>喫食量(残食量)の把握</t>
  </si>
  <si>
    <t>嗜好(満足度)調査の実施</t>
  </si>
  <si>
    <t>⑯〜⑲</t>
  </si>
  <si>
    <t>食材料費　一人１日当たり(円)</t>
  </si>
  <si>
    <t>1300</t>
  </si>
  <si>
    <t>⑰給食日誌</t>
  </si>
  <si>
    <t>⑱検食簿</t>
  </si>
  <si>
    <t>⑱検食者の職種名</t>
  </si>
  <si>
    <t>施設長</t>
  </si>
  <si>
    <t>⑲作業指示書</t>
  </si>
  <si>
    <t>⑳〜㉒</t>
  </si>
  <si>
    <t>⑳栄養成分表示</t>
  </si>
  <si>
    <t>表示成分：１エネルギー</t>
  </si>
  <si>
    <t>表示成分：２たんぱく質</t>
  </si>
  <si>
    <t>表示成分：３脂質</t>
  </si>
  <si>
    <t>表示成分：４炭水化物</t>
  </si>
  <si>
    <t>表示成分：５食塩相当量</t>
  </si>
  <si>
    <t>表示成分：６その他</t>
  </si>
  <si>
    <t>表示成分：６その他の内容</t>
  </si>
  <si>
    <t>㉑テーマ献立の導入</t>
  </si>
  <si>
    <t>テーマ献立：１行事食</t>
  </si>
  <si>
    <t>テーマ献立：２郷土食</t>
  </si>
  <si>
    <t>テーマ献立：３その他</t>
  </si>
  <si>
    <t>テーマ献立：３その他の内容</t>
  </si>
  <si>
    <t>㉒健康・栄養情報の提供</t>
  </si>
  <si>
    <t>情報提供：１献立表の掲示・配布</t>
  </si>
  <si>
    <t>情報提供：２ポスターの掲示</t>
  </si>
  <si>
    <t>情報提供：３リーフレットの配布</t>
  </si>
  <si>
    <t>情報提供：４実物展示</t>
  </si>
  <si>
    <t>情報提供：５食卓(卓上)メモ</t>
  </si>
  <si>
    <t>情報提供：６その他</t>
  </si>
  <si>
    <t>情報提供：６その他の内容</t>
  </si>
  <si>
    <t>㉓栄養指導</t>
  </si>
  <si>
    <t>栄養指導の有無</t>
  </si>
  <si>
    <t>個別指導：入所者（延人数）</t>
  </si>
  <si>
    <t>個別指導：通所者（延人数）</t>
  </si>
  <si>
    <t>個別指導：その他（家族等）（延人数）</t>
  </si>
  <si>
    <t>集団指導：入所者（回数）</t>
  </si>
  <si>
    <t>集団指導：入所者（延人数）</t>
  </si>
  <si>
    <t>60</t>
  </si>
  <si>
    <t>集団指導：通所者（回数）</t>
  </si>
  <si>
    <t>集団指導：通所者（延人数）</t>
  </si>
  <si>
    <t>集団指導：その他（家族等）（回数）</t>
  </si>
  <si>
    <t>集団指導：その他（家族等）（延人数）</t>
  </si>
  <si>
    <t>㉔非常時危機管理対策</t>
  </si>
  <si>
    <t>事故(食中毒等)時対策マニュアル</t>
  </si>
  <si>
    <t>非常災害時対策マニュアル</t>
  </si>
  <si>
    <t>備蓄食品</t>
  </si>
  <si>
    <t>備蓄　水(ℓ)</t>
  </si>
  <si>
    <t>500</t>
  </si>
  <si>
    <t>数量のほか文字も入力できます（例：1L1日分＋井戸水）</t>
  </si>
  <si>
    <t>備蓄　水(日分)</t>
  </si>
  <si>
    <t>備蓄　食品(人分)</t>
  </si>
  <si>
    <t>150</t>
  </si>
  <si>
    <t>備蓄　食品(日分)</t>
  </si>
  <si>
    <t>保管場所</t>
  </si>
  <si>
    <t>保管場所：１厨房内</t>
  </si>
  <si>
    <t>保管場所：２防災保管庫</t>
  </si>
  <si>
    <t>保管場所：３その他</t>
  </si>
  <si>
    <t>保管場所：３その他の内容</t>
  </si>
  <si>
    <t>非常時用献立</t>
  </si>
  <si>
    <t>㉕㉖</t>
  </si>
  <si>
    <t>㉕施設の自己評価・課題及び改善策</t>
  </si>
  <si>
    <t>残食調査を継続し、献立の改善につなげる。</t>
  </si>
  <si>
    <t>㉖報告書作成者　所属名</t>
  </si>
  <si>
    <t>㉖報告書作成者　職名・氏名</t>
  </si>
  <si>
    <t>㉖報告書作成者　℡</t>
  </si>
  <si>
    <t>第４号様式（第３条関係）</t>
  </si>
  <si>
    <t>食数が１回２０食未満かつ１日５０食未満の施設は①③⑧⑪㉖の項目を報告してください。</t>
  </si>
  <si>
    <t>栄養管理報告書（介護保険施設・社会福祉施設用）</t>
  </si>
  <si>
    <t>施設の所在地　〒</t>
  </si>
  <si>
    <t>　岐阜県健康増進法施行細則第３条の規定により、11月中に実施した給食について報告します。</t>
  </si>
  <si>
    <t>所在地</t>
  </si>
  <si>
    <t>委託内容</t>
  </si>
  <si>
    <t>名　称</t>
  </si>
  <si>
    <t>）回／</t>
  </si>
  <si>
    <t>構成職種</t>
  </si>
  <si>
    <t>）回／年</t>
  </si>
  <si>
    <t>備考</t>
  </si>
  <si>
    <t>経口栄養法</t>
  </si>
  <si>
    <t>経腸栄養法</t>
  </si>
  <si>
    <t>軟食</t>
  </si>
  <si>
    <t>流動食</t>
  </si>
  <si>
    <t>計</t>
  </si>
  <si>
    <t>合計</t>
  </si>
  <si>
    <t>療養食加算対象食</t>
  </si>
  <si>
    <t>施設側（人）</t>
  </si>
  <si>
    <t>受託側（人）</t>
  </si>
  <si>
    <t>代　表</t>
  </si>
  <si>
    <t>氏　名</t>
  </si>
  <si>
    <t>在籍
年数</t>
  </si>
  <si>
    <t>常　勤</t>
  </si>
  <si>
    <t>非常勤</t>
  </si>
  <si>
    <t>合　計</t>
  </si>
  <si>
    <t>⑬介護報酬の算定又は障害福祉サービス等報酬の算定</t>
  </si>
  <si>
    <t>年齢区分</t>
  </si>
  <si>
    <t>男性</t>
  </si>
  <si>
    <t>体 重 の 把 握</t>
  </si>
  <si>
    <t>女性</t>
  </si>
  <si>
    <t>肥満度
(BMI)の把握</t>
  </si>
  <si>
    <t>給与栄養目標量の設定年月</t>
  </si>
  <si>
    <t>給与栄養目標量・給与量に含まれる食事</t>
  </si>
  <si>
    <t>ビタミン</t>
  </si>
  <si>
    <t>炭水化物エネルギー比
(%)</t>
  </si>
  <si>
    <t>脂質エネルギー比
(%)</t>
  </si>
  <si>
    <t>たんぱく質エネルギー比
(%)</t>
  </si>
  <si>
    <t>Ａ(μg)</t>
  </si>
  <si>
    <t>Ｂ１(㎎)</t>
  </si>
  <si>
    <t>Ｂ２(㎎)</t>
  </si>
  <si>
    <t>Ｃ(㎎)</t>
  </si>
  <si>
    <t>給与栄養
目標量</t>
  </si>
  <si>
    <t>給与栄養量
(実際量)</t>
  </si>
  <si>
    <t>献立作成者</t>
  </si>
  <si>
    <t>⑯食材料費</t>
  </si>
  <si>
    <t>通所者</t>
  </si>
  <si>
    <t>その他（家族等）</t>
  </si>
  <si>
    <t>個別指導</t>
  </si>
  <si>
    <t>集団指導</t>
  </si>
  <si>
    <t>㉕施設の自己評価・
　課題及び改善策</t>
  </si>
  <si>
    <t>㉖報告書作成者</t>
  </si>
  <si>
    <t>集計用データ（１行＝１施設）　※別紙８（栄養管理状況一覧表）と同一の項目・並び順です。</t>
  </si>
  <si>
    <t>・「【施設用】入力シート」で入力された内容が、別紙8貼付用の1行データとして本シートに自動反映されます。</t>
  </si>
  <si>
    <t>・９行目のＢ列～ＥＤ列をコピーし、別紙８の該当行のＢ列に「値の貼り付け」をしてください（Ａ列は台帳の施設番号＝入力シートＩ１の保健所記入欄）。</t>
  </si>
  <si>
    <t>・緑色の欄（施設種別、個別巡回指導回数、集団指導回数）は保健所で入力してください。</t>
  </si>
  <si>
    <t>栄養管理状況一覧表（令和８年度栄養管理報告書より）</t>
  </si>
  <si>
    <t>★</t>
  </si>
  <si>
    <t>給与栄養量</t>
  </si>
  <si>
    <t>*</t>
  </si>
  <si>
    <t>台帳の施設番号</t>
  </si>
  <si>
    <t>施設名</t>
  </si>
  <si>
    <t>住所</t>
  </si>
  <si>
    <t>特定・その他</t>
  </si>
  <si>
    <t>施設区分</t>
  </si>
  <si>
    <t>委託契約書の整備</t>
  </si>
  <si>
    <t>理念・方針・目標等</t>
  </si>
  <si>
    <t>組織図</t>
  </si>
  <si>
    <t>健康づくり機能＊</t>
  </si>
  <si>
    <t>健康管理部門との連携＊</t>
  </si>
  <si>
    <t>栄養管理委員会</t>
  </si>
  <si>
    <t>研修会</t>
  </si>
  <si>
    <t>食数・朝</t>
  </si>
  <si>
    <t>食数・昼</t>
  </si>
  <si>
    <t>食数・夕</t>
  </si>
  <si>
    <t>食数・その他</t>
  </si>
  <si>
    <t>食数・計</t>
  </si>
  <si>
    <t>給食形態等＊</t>
  </si>
  <si>
    <t>給食形態・量＊</t>
  </si>
  <si>
    <t>給食形態・補食＊</t>
  </si>
  <si>
    <t>給食形態・アレルギー＊</t>
  </si>
  <si>
    <t>給食形態・特別＊</t>
  </si>
  <si>
    <t>給食形態・食堂＊</t>
  </si>
  <si>
    <t>施設常勤・管栄</t>
  </si>
  <si>
    <t>施設常勤・栄養士</t>
  </si>
  <si>
    <t>施設常勤・調理師</t>
  </si>
  <si>
    <t>受託常勤・管栄</t>
  </si>
  <si>
    <t>受託常勤・栄養士</t>
  </si>
  <si>
    <t>受託常勤・調理師</t>
  </si>
  <si>
    <t>合計常勤管栄</t>
  </si>
  <si>
    <t>合計常勤栄養士</t>
  </si>
  <si>
    <t>合計常勤調理師</t>
  </si>
  <si>
    <t>管栄・栄養士の有無</t>
  </si>
  <si>
    <t>対象者の把握＊</t>
  </si>
  <si>
    <t>対象者数・男性</t>
  </si>
  <si>
    <t>対象者数・女性</t>
  </si>
  <si>
    <t>対象者数・男女計</t>
  </si>
  <si>
    <t>肥満人数</t>
  </si>
  <si>
    <t>やせ人数</t>
  </si>
  <si>
    <t>肥満割合/自動計算</t>
  </si>
  <si>
    <t>やせ割合/自動計算</t>
  </si>
  <si>
    <t>肥満やせ割合/自動計算</t>
  </si>
  <si>
    <t>対象者・身長</t>
  </si>
  <si>
    <t>対象者・体重</t>
  </si>
  <si>
    <t>対象者・肥満度＊</t>
  </si>
  <si>
    <t>対象者・疾病＊</t>
  </si>
  <si>
    <t>対象者・アレルギー＊</t>
  </si>
  <si>
    <t>エネルギー</t>
  </si>
  <si>
    <t>たんぱく質</t>
  </si>
  <si>
    <t>脂質</t>
  </si>
  <si>
    <t>カルシウム</t>
  </si>
  <si>
    <t>鉄</t>
  </si>
  <si>
    <t>ビタミンA</t>
  </si>
  <si>
    <t>ビタミンB１</t>
  </si>
  <si>
    <t>ビタミンB２</t>
  </si>
  <si>
    <t>ビタミンC</t>
  </si>
  <si>
    <t>食物繊維</t>
  </si>
  <si>
    <t>食塩相当量</t>
  </si>
  <si>
    <t>炭水化物％</t>
  </si>
  <si>
    <t>脂質％</t>
  </si>
  <si>
    <t>たんぱく質％</t>
  </si>
  <si>
    <t>野菜摂取量</t>
  </si>
  <si>
    <t>基準年の野菜摂取量</t>
  </si>
  <si>
    <t>基準年との比較</t>
  </si>
  <si>
    <t>野菜量（当たり）</t>
  </si>
  <si>
    <t>食材費（当たり）</t>
  </si>
  <si>
    <t>食材費（金額）①</t>
  </si>
  <si>
    <t>食材費（金額）②</t>
  </si>
  <si>
    <t>食材費（金額）③</t>
  </si>
  <si>
    <t>給与栄養目標量設定年月</t>
  </si>
  <si>
    <t>設定根拠</t>
  </si>
  <si>
    <t>食事内容・朝食</t>
  </si>
  <si>
    <t>食事内容・昼食</t>
  </si>
  <si>
    <t>食事内容・夕食</t>
  </si>
  <si>
    <t>食事内容・おやつ</t>
  </si>
  <si>
    <t>食事内容・その他</t>
  </si>
  <si>
    <t>献立作成者・管栄</t>
  </si>
  <si>
    <t>献立作成者・栄養士</t>
  </si>
  <si>
    <t>献立作成者・調理</t>
  </si>
  <si>
    <t>献立作成者・その他</t>
  </si>
  <si>
    <t>事後評価</t>
  </si>
  <si>
    <t>課題及び改善策</t>
  </si>
  <si>
    <t>喫食量の把握</t>
  </si>
  <si>
    <t>嗜好調査の実施</t>
  </si>
  <si>
    <t>給食日誌</t>
  </si>
  <si>
    <t>検食簿</t>
  </si>
  <si>
    <t>作業指示</t>
  </si>
  <si>
    <t>栄養成分表示・有無</t>
  </si>
  <si>
    <t>栄養表示・エネルギー</t>
  </si>
  <si>
    <t>栄養表示・たんぱく質</t>
  </si>
  <si>
    <t>栄養表示・脂質</t>
  </si>
  <si>
    <t>栄養表示・炭水化物</t>
  </si>
  <si>
    <t>栄養表示・食塩相当量</t>
  </si>
  <si>
    <t>栄養表示・その他</t>
  </si>
  <si>
    <t>テーマ献立＊</t>
  </si>
  <si>
    <t>情報提供の有無</t>
  </si>
  <si>
    <t>情報・献立</t>
  </si>
  <si>
    <t>情報・ポスター</t>
  </si>
  <si>
    <t>情報・リーフレット</t>
  </si>
  <si>
    <t>情報・実物</t>
  </si>
  <si>
    <t>情報・給食たより</t>
  </si>
  <si>
    <t>情報・食卓メモ</t>
  </si>
  <si>
    <t>情報・その他</t>
  </si>
  <si>
    <t>栄養指導</t>
  </si>
  <si>
    <t>食中毒マニュアル</t>
  </si>
  <si>
    <t>災害時マニュアル</t>
  </si>
  <si>
    <t>非常時・食糧等</t>
  </si>
  <si>
    <t>保管場所の有無</t>
  </si>
  <si>
    <t>非常時・保管場所(1)</t>
  </si>
  <si>
    <t>非常時・保管場所(2)</t>
  </si>
  <si>
    <t>非常時・保管場所(3)</t>
  </si>
  <si>
    <t>非常時・献立</t>
  </si>
  <si>
    <t>個別巡回指導回数</t>
  </si>
  <si>
    <t>集団指導回数</t>
  </si>
  <si>
    <t>指導実施</t>
  </si>
  <si>
    <t>-</t>
  </si>
  <si>
    <t>１介護老人保健施設</t>
  </si>
  <si>
    <t>全面</t>
  </si>
  <si>
    <t>週</t>
  </si>
  <si>
    <t>１管理栄養士</t>
  </si>
  <si>
    <t>２介護医療院</t>
  </si>
  <si>
    <t>２診療部</t>
  </si>
  <si>
    <t>２委託</t>
  </si>
  <si>
    <t>一部</t>
  </si>
  <si>
    <t>２栄養士</t>
  </si>
  <si>
    <t>２実施していない</t>
  </si>
  <si>
    <t>報告月のみ</t>
  </si>
  <si>
    <t>西濃保健所</t>
  </si>
  <si>
    <t>３事務部</t>
  </si>
  <si>
    <t>年</t>
  </si>
  <si>
    <t>３調理師(員)</t>
  </si>
  <si>
    <t>関保健所</t>
  </si>
  <si>
    <t>４社会福祉施設</t>
  </si>
  <si>
    <t>４その他</t>
  </si>
  <si>
    <t>可茂保健所</t>
  </si>
  <si>
    <t>東濃保健所</t>
  </si>
  <si>
    <t>恵那保健所</t>
  </si>
  <si>
    <t>飛騨保健所</t>
  </si>
  <si>
    <t>・特定・その他、施設区分は、介護老人保健施設・介護医療院は入所者・短期入所者の定員、それ以外は食数から自動判定します（指定施設の場合は施設区分を「1」に修正）。</t>
    <phoneticPr fontId="10"/>
  </si>
  <si>
    <t>入力：半角数字（整数）/文字。</t>
    <rPh sb="12" eb="14">
      <t>モジ</t>
    </rPh>
    <phoneticPr fontId="10"/>
  </si>
  <si>
    <t>日本人の食事摂取基準2025年版</t>
    <rPh sb="14" eb="15">
      <t>ネン</t>
    </rPh>
    <phoneticPr fontId="10"/>
  </si>
  <si>
    <t>特別養護老人ホーム　岐阜苑</t>
    <rPh sb="0" eb="2">
      <t>トクベツ</t>
    </rPh>
    <rPh sb="2" eb="4">
      <t>ヨウゴ</t>
    </rPh>
    <rPh sb="4" eb="6">
      <t>ロウジン</t>
    </rPh>
    <rPh sb="10" eb="12">
      <t>ギフ</t>
    </rPh>
    <rPh sb="12" eb="13">
      <t>エン</t>
    </rPh>
    <phoneticPr fontId="10"/>
  </si>
  <si>
    <t>社会福祉法人岐阜県会　理事長　岐阜　太郎</t>
    <phoneticPr fontId="10"/>
  </si>
  <si>
    <t>特別養護老人ホーム　岐阜苑</t>
    <phoneticPr fontId="10"/>
  </si>
  <si>
    <t>入力年度</t>
    <rPh sb="0" eb="4">
      <t>ニュウリョクネンド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</si>
</sst>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"/>
    <numFmt numFmtId="177" formatCode="0&quot;人&quot;"/>
    <numFmt numFmtId="178" formatCode="[$-F800]dddd\,\ mmmm\ dd\,\ yyyy"/>
  </numFmts>
  <fonts count="44">
    <font>
      <sz val="11"/>
      <color theme="1"/>
      <name val="Calibri"/>
      <family val="2"/>
      <charset val="1"/>
    </font>
    <font>
      <sz val="11"/>
      <color theme="1"/>
      <name val="Noto Sans CJK SC"/>
      <family val="2"/>
    </font>
    <font>
      <sz val="9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3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sz val="9"/>
      <color rgb="FF808080"/>
      <name val="Meiryo UI"/>
      <family val="3"/>
      <charset val="128"/>
    </font>
    <font>
      <b/>
      <sz val="8"/>
      <name val="Meiryo UI"/>
      <family val="3"/>
      <charset val="128"/>
    </font>
    <font>
      <sz val="8"/>
      <color rgb="FF808080"/>
      <name val="Meiryo UI"/>
      <family val="3"/>
      <charset val="128"/>
    </font>
    <font>
      <b/>
      <sz val="9"/>
      <color rgb="FF375623"/>
      <name val="Meiryo UI"/>
      <family val="3"/>
      <charset val="128"/>
    </font>
    <font>
      <sz val="10"/>
      <name val="Meiryo UI"/>
      <family val="3"/>
      <charset val="128"/>
    </font>
    <font>
      <b/>
      <sz val="10"/>
      <color rgb="FFC00000"/>
      <name val="Meiryo UI"/>
      <family val="3"/>
      <charset val="128"/>
    </font>
    <font>
      <b/>
      <sz val="11"/>
      <name val="Meiryo UI"/>
      <family val="3"/>
      <charset val="128"/>
    </font>
    <font>
      <sz val="8"/>
      <color rgb="FF808080"/>
      <name val="Meiryo UI"/>
      <family val="3"/>
      <charset val="128"/>
    </font>
    <font>
      <sz val="8"/>
      <color rgb="FF1F4E79"/>
      <name val="Meiryo UI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name val="HG丸ｺﾞｼｯｸM-PRO"/>
      <family val="3"/>
      <charset val="128"/>
    </font>
    <font>
      <sz val="8"/>
      <color rgb="FF000000"/>
      <name val="HG丸ｺﾞｼｯｸM-PRO"/>
      <family val="3"/>
      <charset val="128"/>
    </font>
    <font>
      <b/>
      <sz val="10"/>
      <name val="Meiryo UI"/>
      <family val="3"/>
      <charset val="128"/>
    </font>
    <font>
      <sz val="8"/>
      <name val="ＭＳ Ｐゴシック"/>
      <family val="3"/>
      <charset val="128"/>
    </font>
    <font>
      <sz val="8"/>
      <color rgb="FFBFBFBF"/>
      <name val="Meiryo UI"/>
      <family val="3"/>
      <charset val="128"/>
    </font>
    <font>
      <sz val="8"/>
      <color rgb="FF808080"/>
      <name val="Meiryo UI"/>
      <family val="3"/>
      <charset val="128"/>
    </font>
    <font>
      <b/>
      <sz val="10"/>
      <color rgb="FF1F4E79"/>
      <name val="Meiryo UI"/>
      <family val="3"/>
      <charset val="128"/>
    </font>
    <font>
      <b/>
      <sz val="10"/>
      <color rgb="FFC00000"/>
      <name val="Meiryo UI"/>
      <family val="3"/>
      <charset val="128"/>
    </font>
    <font>
      <sz val="8"/>
      <color rgb="FFBFBFBF"/>
      <name val="Meiryo UI"/>
      <family val="3"/>
      <charset val="128"/>
    </font>
    <font>
      <sz val="8"/>
      <name val="Meiryo UI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rgb="FFBDD7EE"/>
        <bgColor rgb="FFD9D9D9"/>
      </patternFill>
    </fill>
    <fill>
      <patternFill patternType="solid">
        <fgColor rgb="FFD9D9D9"/>
        <bgColor rgb="FFE7E6E6"/>
      </patternFill>
    </fill>
    <fill>
      <patternFill patternType="solid">
        <fgColor rgb="FFFFF2CC"/>
        <bgColor rgb="FFFCE4D6"/>
      </patternFill>
    </fill>
    <fill>
      <patternFill patternType="solid">
        <fgColor rgb="FFBDD7EE"/>
        <bgColor rgb="FFE7E6E6"/>
      </patternFill>
    </fill>
    <fill>
      <patternFill patternType="solid">
        <fgColor rgb="FFBDD7EE"/>
        <bgColor indexed="64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FFCC99"/>
      </patternFill>
    </fill>
    <fill>
      <patternFill patternType="solid">
        <fgColor rgb="FFFF99CC"/>
      </patternFill>
    </fill>
    <fill>
      <patternFill patternType="solid">
        <fgColor rgb="FFFCD5B5"/>
      </patternFill>
    </fill>
    <fill>
      <patternFill patternType="solid">
        <fgColor rgb="FF99CCFF"/>
      </patternFill>
    </fill>
    <fill>
      <patternFill patternType="solid">
        <fgColor rgb="FFFFFF99"/>
      </patternFill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CCFFFF"/>
      </patternFill>
    </fill>
    <fill>
      <patternFill patternType="solid">
        <fgColor rgb="FFE6B9B8"/>
      </patternFill>
    </fill>
    <fill>
      <patternFill patternType="solid">
        <fgColor rgb="FFD99694"/>
      </patternFill>
    </fill>
    <fill>
      <patternFill patternType="solid">
        <fgColor rgb="FFFFFF00"/>
      </patternFill>
    </fill>
    <fill>
      <patternFill patternType="solid">
        <fgColor rgb="FFE6E0EC"/>
      </patternFill>
    </fill>
    <fill>
      <patternFill patternType="solid">
        <fgColor rgb="FFCC99FF"/>
      </patternFill>
    </fill>
    <fill>
      <patternFill patternType="solid">
        <fgColor rgb="FFD9D9D9"/>
      </patternFill>
    </fill>
    <fill>
      <patternFill patternType="solid">
        <fgColor rgb="FFDDEBF7"/>
      </patternFill>
    </fill>
    <fill>
      <patternFill patternType="solid">
        <fgColor theme="6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77"/>
  </cellStyleXfs>
  <cellXfs count="227">
    <xf numFmtId="0" fontId="0" fillId="0" borderId="0" xfId="0" applyBorder="1"/>
    <xf numFmtId="0" fontId="1" fillId="0" borderId="0" xfId="0" applyFont="1" applyBorder="1"/>
    <xf numFmtId="0" fontId="13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horizontal="right" vertical="center"/>
    </xf>
    <xf numFmtId="0" fontId="36" fillId="0" borderId="0" xfId="0" applyFont="1" applyBorder="1" applyAlignment="1">
      <alignment horizontal="left" vertical="center"/>
    </xf>
    <xf numFmtId="0" fontId="30" fillId="0" borderId="77" xfId="0" applyFont="1" applyAlignment="1">
      <alignment vertical="center"/>
    </xf>
    <xf numFmtId="0" fontId="31" fillId="0" borderId="77" xfId="0" applyFont="1" applyAlignment="1">
      <alignment vertical="center"/>
    </xf>
    <xf numFmtId="0" fontId="32" fillId="0" borderId="77" xfId="0" applyFont="1" applyAlignment="1">
      <alignment vertical="center"/>
    </xf>
    <xf numFmtId="0" fontId="33" fillId="0" borderId="77" xfId="0" applyFont="1" applyAlignment="1">
      <alignment vertical="center"/>
    </xf>
    <xf numFmtId="0" fontId="34" fillId="0" borderId="78" xfId="0" applyFont="1" applyBorder="1" applyAlignment="1">
      <alignment horizontal="center" vertical="center" wrapText="1"/>
    </xf>
    <xf numFmtId="0" fontId="34" fillId="0" borderId="78" xfId="0" applyFont="1" applyBorder="1" applyAlignment="1">
      <alignment horizontal="center" vertical="center"/>
    </xf>
    <xf numFmtId="0" fontId="34" fillId="0" borderId="79" xfId="0" applyFont="1" applyBorder="1" applyAlignment="1">
      <alignment horizontal="center" vertical="center"/>
    </xf>
    <xf numFmtId="0" fontId="34" fillId="9" borderId="79" xfId="0" applyFont="1" applyFill="1" applyBorder="1" applyAlignment="1">
      <alignment horizontal="center" vertical="center" textRotation="255"/>
    </xf>
    <xf numFmtId="0" fontId="34" fillId="9" borderId="80" xfId="0" applyFont="1" applyFill="1" applyBorder="1" applyAlignment="1">
      <alignment horizontal="center" vertical="center" textRotation="255"/>
    </xf>
    <xf numFmtId="49" fontId="34" fillId="9" borderId="80" xfId="0" applyNumberFormat="1" applyFont="1" applyFill="1" applyBorder="1" applyAlignment="1">
      <alignment horizontal="center" vertical="center" textRotation="255"/>
    </xf>
    <xf numFmtId="0" fontId="34" fillId="10" borderId="80" xfId="0" applyFont="1" applyFill="1" applyBorder="1" applyAlignment="1">
      <alignment horizontal="center" vertical="center" textRotation="255"/>
    </xf>
    <xf numFmtId="0" fontId="34" fillId="11" borderId="80" xfId="0" applyFont="1" applyFill="1" applyBorder="1" applyAlignment="1">
      <alignment horizontal="center" vertical="center" textRotation="255"/>
    </xf>
    <xf numFmtId="49" fontId="34" fillId="12" borderId="80" xfId="0" applyNumberFormat="1" applyFont="1" applyFill="1" applyBorder="1" applyAlignment="1">
      <alignment horizontal="center" vertical="center" textRotation="255"/>
    </xf>
    <xf numFmtId="49" fontId="34" fillId="13" borderId="80" xfId="0" applyNumberFormat="1" applyFont="1" applyFill="1" applyBorder="1" applyAlignment="1">
      <alignment horizontal="center" vertical="center" textRotation="255"/>
    </xf>
    <xf numFmtId="49" fontId="34" fillId="14" borderId="80" xfId="0" applyNumberFormat="1" applyFont="1" applyFill="1" applyBorder="1" applyAlignment="1">
      <alignment horizontal="center" vertical="center" textRotation="255"/>
    </xf>
    <xf numFmtId="49" fontId="34" fillId="15" borderId="80" xfId="0" applyNumberFormat="1" applyFont="1" applyFill="1" applyBorder="1" applyAlignment="1">
      <alignment horizontal="center" vertical="center" textRotation="255"/>
    </xf>
    <xf numFmtId="0" fontId="34" fillId="15" borderId="80" xfId="0" applyFont="1" applyFill="1" applyBorder="1" applyAlignment="1">
      <alignment horizontal="center" vertical="center" textRotation="255"/>
    </xf>
    <xf numFmtId="0" fontId="34" fillId="15" borderId="78" xfId="0" applyFont="1" applyFill="1" applyBorder="1" applyAlignment="1">
      <alignment horizontal="center" vertical="center" textRotation="255"/>
    </xf>
    <xf numFmtId="0" fontId="34" fillId="16" borderId="80" xfId="0" applyFont="1" applyFill="1" applyBorder="1" applyAlignment="1">
      <alignment horizontal="center" vertical="center" textRotation="255"/>
    </xf>
    <xf numFmtId="49" fontId="35" fillId="17" borderId="80" xfId="0" applyNumberFormat="1" applyFont="1" applyFill="1" applyBorder="1" applyAlignment="1">
      <alignment horizontal="center" vertical="center" textRotation="255"/>
    </xf>
    <xf numFmtId="49" fontId="35" fillId="18" borderId="80" xfId="0" applyNumberFormat="1" applyFont="1" applyFill="1" applyBorder="1" applyAlignment="1">
      <alignment horizontal="center" vertical="center" textRotation="255"/>
    </xf>
    <xf numFmtId="49" fontId="35" fillId="19" borderId="80" xfId="0" applyNumberFormat="1" applyFont="1" applyFill="1" applyBorder="1" applyAlignment="1">
      <alignment horizontal="center" vertical="center" textRotation="255"/>
    </xf>
    <xf numFmtId="49" fontId="34" fillId="20" borderId="80" xfId="0" applyNumberFormat="1" applyFont="1" applyFill="1" applyBorder="1" applyAlignment="1">
      <alignment horizontal="center" vertical="center" textRotation="255"/>
    </xf>
    <xf numFmtId="0" fontId="34" fillId="21" borderId="80" xfId="0" applyFont="1" applyFill="1" applyBorder="1" applyAlignment="1">
      <alignment horizontal="center" vertical="center" textRotation="255"/>
    </xf>
    <xf numFmtId="0" fontId="35" fillId="9" borderId="80" xfId="0" applyFont="1" applyFill="1" applyBorder="1" applyAlignment="1">
      <alignment horizontal="center" vertical="center" textRotation="255"/>
    </xf>
    <xf numFmtId="0" fontId="34" fillId="0" borderId="78" xfId="0" applyFont="1" applyBorder="1" applyAlignment="1">
      <alignment horizontal="center" vertical="center" textRotation="255"/>
    </xf>
    <xf numFmtId="49" fontId="32" fillId="0" borderId="78" xfId="0" applyNumberFormat="1" applyFont="1" applyBorder="1" applyAlignment="1">
      <alignment horizontal="left" vertical="center"/>
    </xf>
    <xf numFmtId="0" fontId="28" fillId="0" borderId="78" xfId="0" applyFont="1" applyBorder="1" applyAlignment="1">
      <alignment horizontal="left" vertical="center"/>
    </xf>
    <xf numFmtId="0" fontId="32" fillId="0" borderId="81" xfId="0" applyFont="1" applyBorder="1" applyAlignment="1">
      <alignment horizontal="left" vertical="center"/>
    </xf>
    <xf numFmtId="0" fontId="32" fillId="0" borderId="78" xfId="0" applyFont="1" applyBorder="1" applyAlignment="1">
      <alignment horizontal="left" vertical="center"/>
    </xf>
    <xf numFmtId="0" fontId="32" fillId="22" borderId="78" xfId="0" applyFont="1" applyFill="1" applyBorder="1" applyAlignment="1">
      <alignment horizontal="left" vertical="center"/>
    </xf>
    <xf numFmtId="0" fontId="32" fillId="20" borderId="78" xfId="0" applyFont="1" applyFill="1" applyBorder="1" applyAlignment="1">
      <alignment horizontal="left" vertical="center"/>
    </xf>
    <xf numFmtId="0" fontId="32" fillId="7" borderId="78" xfId="0" applyFont="1" applyFill="1" applyBorder="1" applyAlignment="1" applyProtection="1">
      <alignment horizontal="left" vertical="center"/>
      <protection locked="0"/>
    </xf>
    <xf numFmtId="0" fontId="18" fillId="4" borderId="1" xfId="0" applyFont="1" applyFill="1" applyBorder="1" applyAlignment="1" applyProtection="1">
      <alignment horizontal="right" vertical="center" wrapText="1"/>
      <protection locked="0"/>
    </xf>
    <xf numFmtId="0" fontId="24" fillId="0" borderId="0" xfId="0" applyFont="1" applyBorder="1" applyAlignment="1">
      <alignment horizontal="left" vertical="center"/>
    </xf>
    <xf numFmtId="0" fontId="28" fillId="7" borderId="78" xfId="0" applyFont="1" applyFill="1" applyBorder="1" applyAlignment="1" applyProtection="1">
      <alignment horizontal="left" vertical="center"/>
      <protection locked="0"/>
    </xf>
    <xf numFmtId="1" fontId="18" fillId="4" borderId="1" xfId="0" applyNumberFormat="1" applyFont="1" applyFill="1" applyBorder="1" applyAlignment="1" applyProtection="1">
      <alignment horizontal="right" vertical="center"/>
      <protection locked="0"/>
    </xf>
    <xf numFmtId="2" fontId="18" fillId="4" borderId="1" xfId="0" applyNumberFormat="1" applyFont="1" applyFill="1" applyBorder="1" applyAlignment="1" applyProtection="1">
      <alignment horizontal="right" vertical="center"/>
      <protection locked="0"/>
    </xf>
    <xf numFmtId="2" fontId="32" fillId="22" borderId="78" xfId="0" applyNumberFormat="1" applyFont="1" applyFill="1" applyBorder="1" applyAlignment="1">
      <alignment horizontal="left" vertical="center"/>
    </xf>
    <xf numFmtId="0" fontId="18" fillId="4" borderId="1" xfId="0" applyFont="1" applyFill="1" applyBorder="1" applyAlignment="1" applyProtection="1">
      <alignment horizontal="right" vertical="center"/>
      <protection locked="0"/>
    </xf>
    <xf numFmtId="0" fontId="18" fillId="4" borderId="1" xfId="0" applyFont="1" applyFill="1" applyBorder="1" applyAlignment="1" applyProtection="1">
      <alignment horizontal="left" vertical="center"/>
      <protection locked="0"/>
    </xf>
    <xf numFmtId="0" fontId="20" fillId="2" borderId="1" xfId="0" applyFont="1" applyFill="1" applyBorder="1" applyAlignment="1">
      <alignment horizontal="center" vertical="center" wrapText="1"/>
    </xf>
    <xf numFmtId="0" fontId="38" fillId="0" borderId="0" xfId="0" applyFont="1" applyBorder="1"/>
    <xf numFmtId="0" fontId="39" fillId="0" borderId="0" xfId="0" applyFont="1" applyBorder="1"/>
    <xf numFmtId="0" fontId="14" fillId="0" borderId="0" xfId="0" applyFont="1" applyBorder="1"/>
    <xf numFmtId="0" fontId="4" fillId="0" borderId="0" xfId="0" applyFont="1" applyBorder="1"/>
    <xf numFmtId="0" fontId="11" fillId="0" borderId="0" xfId="0" applyFont="1" applyBorder="1"/>
    <xf numFmtId="0" fontId="2" fillId="0" borderId="13" xfId="0" applyFont="1" applyBorder="1" applyAlignment="1">
      <alignment horizontal="right" vertical="center" wrapText="1"/>
    </xf>
    <xf numFmtId="0" fontId="42" fillId="0" borderId="0" xfId="0" applyFont="1" applyBorder="1"/>
    <xf numFmtId="176" fontId="18" fillId="4" borderId="1" xfId="0" applyNumberFormat="1" applyFont="1" applyFill="1" applyBorder="1" applyAlignment="1" applyProtection="1">
      <alignment horizontal="right" vertical="center"/>
      <protection locked="0"/>
    </xf>
    <xf numFmtId="176" fontId="32" fillId="0" borderId="78" xfId="0" applyNumberFormat="1" applyFont="1" applyBorder="1" applyAlignment="1">
      <alignment horizontal="left" vertical="center"/>
    </xf>
    <xf numFmtId="176" fontId="32" fillId="22" borderId="78" xfId="0" applyNumberFormat="1" applyFont="1" applyFill="1" applyBorder="1" applyAlignment="1">
      <alignment horizontal="left" vertical="center"/>
    </xf>
    <xf numFmtId="0" fontId="43" fillId="0" borderId="0" xfId="0" applyFont="1" applyBorder="1"/>
    <xf numFmtId="0" fontId="14" fillId="24" borderId="77" xfId="0" applyFont="1" applyFill="1"/>
    <xf numFmtId="0" fontId="24" fillId="0" borderId="77" xfId="0" applyFont="1" applyAlignment="1">
      <alignment horizontal="left" vertical="center" shrinkToFit="1"/>
    </xf>
    <xf numFmtId="0" fontId="14" fillId="0" borderId="0" xfId="0" applyFont="1" applyBorder="1"/>
    <xf numFmtId="0" fontId="27" fillId="0" borderId="82" xfId="0" applyFont="1" applyBorder="1" applyAlignment="1">
      <alignment horizontal="left" vertical="center" shrinkToFit="1"/>
    </xf>
    <xf numFmtId="0" fontId="0" fillId="0" borderId="83" xfId="0" applyBorder="1"/>
    <xf numFmtId="0" fontId="0" fillId="0" borderId="84" xfId="0" applyBorder="1"/>
    <xf numFmtId="0" fontId="17" fillId="5" borderId="82" xfId="0" applyFont="1" applyFill="1" applyBorder="1" applyAlignment="1">
      <alignment horizontal="left" vertical="center"/>
    </xf>
    <xf numFmtId="0" fontId="18" fillId="0" borderId="82" xfId="0" applyFont="1" applyBorder="1" applyAlignment="1">
      <alignment horizontal="left" vertical="center" wrapText="1"/>
    </xf>
    <xf numFmtId="0" fontId="19" fillId="0" borderId="82" xfId="0" applyFont="1" applyBorder="1" applyAlignment="1">
      <alignment horizontal="left" vertical="center"/>
    </xf>
    <xf numFmtId="0" fontId="18" fillId="4" borderId="82" xfId="0" applyFont="1" applyFill="1" applyBorder="1" applyAlignment="1" applyProtection="1">
      <alignment horizontal="left" vertical="center"/>
      <protection locked="0"/>
    </xf>
    <xf numFmtId="0" fontId="0" fillId="0" borderId="83" xfId="0" applyBorder="1" applyProtection="1">
      <protection locked="0"/>
    </xf>
    <xf numFmtId="0" fontId="0" fillId="0" borderId="84" xfId="0" applyBorder="1" applyProtection="1">
      <protection locked="0"/>
    </xf>
    <xf numFmtId="0" fontId="18" fillId="4" borderId="82" xfId="0" applyFont="1" applyFill="1" applyBorder="1" applyAlignment="1" applyProtection="1">
      <alignment horizontal="right" vertical="center"/>
      <protection locked="0"/>
    </xf>
    <xf numFmtId="0" fontId="27" fillId="0" borderId="82" xfId="0" applyFont="1" applyBorder="1" applyAlignment="1">
      <alignment horizontal="left" vertical="center" wrapText="1"/>
    </xf>
    <xf numFmtId="0" fontId="18" fillId="0" borderId="82" xfId="0" applyFont="1" applyBorder="1" applyAlignment="1">
      <alignment horizontal="left" vertical="center"/>
    </xf>
    <xf numFmtId="0" fontId="18" fillId="4" borderId="82" xfId="0" applyFont="1" applyFill="1" applyBorder="1" applyAlignment="1" applyProtection="1">
      <alignment horizontal="left" vertical="center" wrapText="1"/>
      <protection locked="0"/>
    </xf>
    <xf numFmtId="0" fontId="18" fillId="8" borderId="82" xfId="0" applyFont="1" applyFill="1" applyBorder="1" applyAlignment="1" applyProtection="1">
      <alignment horizontal="left" vertical="center"/>
      <protection locked="0"/>
    </xf>
    <xf numFmtId="0" fontId="16" fillId="2" borderId="82" xfId="0" applyFont="1" applyFill="1" applyBorder="1" applyAlignment="1">
      <alignment horizontal="center" vertical="center"/>
    </xf>
    <xf numFmtId="0" fontId="18" fillId="4" borderId="82" xfId="0" applyFont="1" applyFill="1" applyBorder="1" applyAlignment="1" applyProtection="1">
      <alignment vertical="top" wrapText="1"/>
      <protection locked="0"/>
    </xf>
    <xf numFmtId="49" fontId="23" fillId="7" borderId="82" xfId="0" applyNumberFormat="1" applyFont="1" applyFill="1" applyBorder="1" applyAlignment="1" applyProtection="1">
      <alignment horizontal="left" vertical="center"/>
      <protection locked="0"/>
    </xf>
    <xf numFmtId="0" fontId="19" fillId="0" borderId="82" xfId="0" applyFont="1" applyBorder="1" applyAlignment="1">
      <alignment horizontal="left" vertical="center" shrinkToFit="1"/>
    </xf>
    <xf numFmtId="0" fontId="0" fillId="0" borderId="83" xfId="0" applyBorder="1" applyAlignment="1">
      <alignment shrinkToFit="1"/>
    </xf>
    <xf numFmtId="0" fontId="0" fillId="0" borderId="84" xfId="0" applyBorder="1" applyAlignment="1">
      <alignment shrinkToFit="1"/>
    </xf>
    <xf numFmtId="0" fontId="22" fillId="0" borderId="77" xfId="0" applyFont="1" applyAlignment="1">
      <alignment horizontal="right" vertical="center"/>
    </xf>
    <xf numFmtId="0" fontId="41" fillId="23" borderId="82" xfId="0" applyFont="1" applyFill="1" applyBorder="1" applyAlignment="1">
      <alignment horizontal="left" vertical="center" shrinkToFit="1"/>
    </xf>
    <xf numFmtId="0" fontId="16" fillId="6" borderId="82" xfId="0" applyFont="1" applyFill="1" applyBorder="1" applyAlignment="1">
      <alignment horizontal="left" vertical="center"/>
    </xf>
    <xf numFmtId="0" fontId="25" fillId="8" borderId="74" xfId="0" applyFont="1" applyFill="1" applyBorder="1" applyAlignment="1" applyProtection="1">
      <alignment horizontal="center" vertical="center"/>
      <protection locked="0"/>
    </xf>
    <xf numFmtId="0" fontId="0" fillId="0" borderId="75" xfId="0" applyBorder="1" applyProtection="1">
      <protection locked="0"/>
    </xf>
    <xf numFmtId="0" fontId="0" fillId="0" borderId="76" xfId="0" applyBorder="1" applyProtection="1">
      <protection locked="0"/>
    </xf>
    <xf numFmtId="0" fontId="20" fillId="2" borderId="82" xfId="0" applyFont="1" applyFill="1" applyBorder="1" applyAlignment="1">
      <alignment horizontal="center" vertical="center" wrapText="1"/>
    </xf>
    <xf numFmtId="0" fontId="40" fillId="23" borderId="82" xfId="0" applyFont="1" applyFill="1" applyBorder="1" applyAlignment="1">
      <alignment horizontal="left" vertical="center"/>
    </xf>
    <xf numFmtId="0" fontId="24" fillId="0" borderId="77" xfId="0" applyFont="1" applyAlignment="1">
      <alignment horizontal="left" vertical="center" wrapText="1"/>
    </xf>
    <xf numFmtId="0" fontId="2" fillId="0" borderId="82" xfId="0" applyFont="1" applyBorder="1" applyAlignment="1">
      <alignment horizontal="distributed" vertical="center" wrapText="1" indent="1"/>
    </xf>
    <xf numFmtId="176" fontId="2" fillId="0" borderId="9" xfId="0" applyNumberFormat="1" applyFont="1" applyBorder="1" applyAlignment="1">
      <alignment horizontal="right" vertical="center" wrapText="1"/>
    </xf>
    <xf numFmtId="0" fontId="0" fillId="0" borderId="21" xfId="0" applyBorder="1"/>
    <xf numFmtId="0" fontId="2" fillId="0" borderId="11" xfId="0" applyFont="1" applyBorder="1" applyAlignment="1">
      <alignment horizontal="right" vertical="center" wrapText="1"/>
    </xf>
    <xf numFmtId="0" fontId="0" fillId="0" borderId="52" xfId="0" applyBorder="1"/>
    <xf numFmtId="0" fontId="37" fillId="0" borderId="82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distributed" vertical="center" wrapText="1" indent="1"/>
    </xf>
    <xf numFmtId="0" fontId="10" fillId="0" borderId="5" xfId="0" applyFont="1" applyBorder="1" applyAlignment="1">
      <alignment horizontal="center" vertical="center" wrapText="1"/>
    </xf>
    <xf numFmtId="0" fontId="0" fillId="0" borderId="31" xfId="0" applyBorder="1"/>
    <xf numFmtId="0" fontId="0" fillId="0" borderId="38" xfId="0" applyBorder="1"/>
    <xf numFmtId="0" fontId="0" fillId="0" borderId="39" xfId="0" applyBorder="1"/>
    <xf numFmtId="0" fontId="2" fillId="0" borderId="3" xfId="0" applyFont="1" applyBorder="1" applyAlignment="1">
      <alignment horizontal="left" vertical="center" wrapText="1"/>
    </xf>
    <xf numFmtId="0" fontId="0" fillId="0" borderId="3" xfId="0" applyBorder="1"/>
    <xf numFmtId="176" fontId="2" fillId="0" borderId="11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63" xfId="0" applyFont="1" applyBorder="1" applyAlignment="1">
      <alignment horizontal="left" vertical="center" wrapText="1"/>
    </xf>
    <xf numFmtId="0" fontId="0" fillId="0" borderId="25" xfId="0" applyBorder="1"/>
    <xf numFmtId="0" fontId="0" fillId="0" borderId="28" xfId="0" applyBorder="1"/>
    <xf numFmtId="0" fontId="0" fillId="0" borderId="20" xfId="0" applyBorder="1"/>
    <xf numFmtId="0" fontId="9" fillId="0" borderId="10" xfId="0" applyFont="1" applyBorder="1" applyAlignment="1">
      <alignment horizontal="center" vertical="center" wrapText="1"/>
    </xf>
    <xf numFmtId="0" fontId="0" fillId="0" borderId="53" xfId="0" applyBorder="1"/>
    <xf numFmtId="0" fontId="0" fillId="0" borderId="37" xfId="0" applyBorder="1"/>
    <xf numFmtId="0" fontId="2" fillId="0" borderId="8" xfId="0" applyFont="1" applyBorder="1" applyAlignment="1">
      <alignment horizontal="distributed" vertical="center" wrapText="1" indent="1"/>
    </xf>
    <xf numFmtId="0" fontId="2" fillId="0" borderId="23" xfId="0" applyFont="1" applyBorder="1" applyAlignment="1">
      <alignment horizontal="right" vertical="center" wrapText="1"/>
    </xf>
    <xf numFmtId="0" fontId="7" fillId="3" borderId="24" xfId="0" applyFont="1" applyFill="1" applyBorder="1" applyAlignment="1">
      <alignment horizontal="left" vertical="center" wrapText="1"/>
    </xf>
    <xf numFmtId="0" fontId="7" fillId="0" borderId="77" xfId="0" applyFont="1" applyAlignment="1">
      <alignment horizontal="left" vertical="center"/>
    </xf>
    <xf numFmtId="0" fontId="4" fillId="0" borderId="0" xfId="0" applyFont="1" applyBorder="1"/>
    <xf numFmtId="0" fontId="2" fillId="0" borderId="14" xfId="0" applyFont="1" applyBorder="1" applyAlignment="1">
      <alignment horizontal="distributed" vertical="center" wrapText="1" indent="1"/>
    </xf>
    <xf numFmtId="0" fontId="6" fillId="0" borderId="77" xfId="0" applyFont="1" applyAlignment="1">
      <alignment horizontal="left" vertical="center"/>
    </xf>
    <xf numFmtId="0" fontId="2" fillId="0" borderId="41" xfId="0" applyFont="1" applyBorder="1" applyAlignment="1">
      <alignment horizontal="center" vertical="center" wrapText="1"/>
    </xf>
    <xf numFmtId="0" fontId="0" fillId="0" borderId="60" xfId="0" applyBorder="1"/>
    <xf numFmtId="0" fontId="0" fillId="0" borderId="65" xfId="0" applyBorder="1"/>
    <xf numFmtId="0" fontId="2" fillId="0" borderId="8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2" fillId="0" borderId="4" xfId="0" applyFont="1" applyBorder="1" applyAlignment="1">
      <alignment horizontal="left" vertical="center" wrapText="1"/>
    </xf>
    <xf numFmtId="0" fontId="0" fillId="0" borderId="30" xfId="0" applyBorder="1"/>
    <xf numFmtId="0" fontId="0" fillId="0" borderId="36" xfId="0" applyBorder="1"/>
    <xf numFmtId="176" fontId="2" fillId="0" borderId="82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9" fillId="0" borderId="8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distributed" vertical="center" wrapText="1" indent="1"/>
    </xf>
    <xf numFmtId="0" fontId="2" fillId="0" borderId="10" xfId="0" applyFont="1" applyBorder="1" applyAlignment="1">
      <alignment horizontal="center" vertical="center" wrapText="1"/>
    </xf>
    <xf numFmtId="0" fontId="0" fillId="0" borderId="54" xfId="0" applyBorder="1"/>
    <xf numFmtId="0" fontId="7" fillId="3" borderId="4" xfId="0" applyFont="1" applyFill="1" applyBorder="1" applyAlignment="1">
      <alignment horizontal="left" vertical="center" wrapText="1"/>
    </xf>
    <xf numFmtId="177" fontId="2" fillId="0" borderId="66" xfId="0" applyNumberFormat="1" applyFont="1" applyBorder="1" applyAlignment="1">
      <alignment horizontal="right" vertical="center" wrapText="1"/>
    </xf>
    <xf numFmtId="0" fontId="0" fillId="0" borderId="45" xfId="0" applyBorder="1"/>
    <xf numFmtId="0" fontId="0" fillId="0" borderId="46" xfId="0" applyBorder="1"/>
    <xf numFmtId="0" fontId="2" fillId="0" borderId="42" xfId="0" applyFont="1" applyBorder="1" applyAlignment="1">
      <alignment horizontal="left" vertical="center" wrapText="1"/>
    </xf>
    <xf numFmtId="176" fontId="2" fillId="0" borderId="7" xfId="0" applyNumberFormat="1" applyFont="1" applyBorder="1" applyAlignment="1">
      <alignment horizontal="right" vertical="center" wrapText="1"/>
    </xf>
    <xf numFmtId="0" fontId="0" fillId="0" borderId="15" xfId="0" applyBorder="1"/>
    <xf numFmtId="0" fontId="8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68" xfId="0" applyFont="1" applyBorder="1" applyAlignment="1">
      <alignment horizontal="left" vertical="center" wrapText="1"/>
    </xf>
    <xf numFmtId="0" fontId="37" fillId="0" borderId="13" xfId="0" applyFont="1" applyBorder="1" applyAlignment="1">
      <alignment horizontal="left" vertical="center" wrapText="1"/>
    </xf>
    <xf numFmtId="0" fontId="2" fillId="0" borderId="62" xfId="0" applyFont="1" applyBorder="1" applyAlignment="1">
      <alignment horizontal="left" vertical="center" wrapText="1"/>
    </xf>
    <xf numFmtId="2" fontId="2" fillId="0" borderId="82" xfId="0" applyNumberFormat="1" applyFont="1" applyBorder="1" applyAlignment="1">
      <alignment horizontal="right" vertical="center" wrapText="1"/>
    </xf>
    <xf numFmtId="0" fontId="37" fillId="0" borderId="33" xfId="0" applyFont="1" applyBorder="1" applyAlignment="1">
      <alignment horizontal="left" vertical="center" wrapText="1"/>
    </xf>
    <xf numFmtId="0" fontId="0" fillId="0" borderId="32" xfId="0" applyBorder="1"/>
    <xf numFmtId="0" fontId="2" fillId="0" borderId="83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2" fillId="0" borderId="82" xfId="0" applyFont="1" applyBorder="1" applyAlignment="1">
      <alignment horizontal="left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0" fillId="0" borderId="35" xfId="0" applyBorder="1"/>
    <xf numFmtId="0" fontId="2" fillId="0" borderId="27" xfId="0" applyFont="1" applyBorder="1" applyAlignment="1">
      <alignment horizontal="right" vertical="center" wrapText="1"/>
    </xf>
    <xf numFmtId="0" fontId="7" fillId="3" borderId="29" xfId="0" applyFont="1" applyFill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7" fillId="3" borderId="40" xfId="0" applyFont="1" applyFill="1" applyBorder="1" applyAlignment="1">
      <alignment horizontal="left" vertical="center" wrapText="1"/>
    </xf>
    <xf numFmtId="0" fontId="0" fillId="0" borderId="26" xfId="0" applyBorder="1"/>
    <xf numFmtId="0" fontId="0" fillId="0" borderId="34" xfId="0" applyBorder="1"/>
    <xf numFmtId="0" fontId="0" fillId="0" borderId="59" xfId="0" applyBorder="1"/>
    <xf numFmtId="0" fontId="0" fillId="0" borderId="61" xfId="0" applyBorder="1"/>
    <xf numFmtId="0" fontId="2" fillId="0" borderId="7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distributed" vertical="center" wrapText="1"/>
    </xf>
    <xf numFmtId="0" fontId="3" fillId="0" borderId="77" xfId="0" applyFont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2" fillId="0" borderId="64" xfId="0" applyFont="1" applyBorder="1" applyAlignment="1">
      <alignment horizontal="left" vertical="center" wrapText="1"/>
    </xf>
    <xf numFmtId="178" fontId="12" fillId="0" borderId="77" xfId="0" applyNumberFormat="1" applyFont="1" applyAlignment="1">
      <alignment horizontal="right" vertical="center" wrapText="1"/>
    </xf>
    <xf numFmtId="0" fontId="2" fillId="0" borderId="77" xfId="0" applyFont="1" applyAlignment="1">
      <alignment horizontal="left" vertical="center"/>
    </xf>
    <xf numFmtId="0" fontId="2" fillId="0" borderId="5" xfId="0" applyFont="1" applyBorder="1" applyAlignment="1">
      <alignment horizontal="left" vertical="top" wrapText="1"/>
    </xf>
    <xf numFmtId="177" fontId="2" fillId="0" borderId="11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29" fillId="0" borderId="82" xfId="0" applyFont="1" applyBorder="1" applyAlignment="1">
      <alignment horizontal="left" vertical="center" wrapText="1"/>
    </xf>
    <xf numFmtId="0" fontId="2" fillId="0" borderId="69" xfId="0" applyFont="1" applyBorder="1" applyAlignment="1">
      <alignment horizontal="center" vertical="center" wrapText="1"/>
    </xf>
    <xf numFmtId="0" fontId="0" fillId="0" borderId="70" xfId="0" applyBorder="1"/>
    <xf numFmtId="0" fontId="2" fillId="0" borderId="51" xfId="0" applyFont="1" applyBorder="1" applyAlignment="1">
      <alignment horizontal="distributed" vertical="center" wrapText="1" indent="1"/>
    </xf>
    <xf numFmtId="0" fontId="7" fillId="3" borderId="22" xfId="0" applyFont="1" applyFill="1" applyBorder="1" applyAlignment="1">
      <alignment horizontal="left" vertical="center" wrapText="1"/>
    </xf>
    <xf numFmtId="177" fontId="2" fillId="0" borderId="23" xfId="0" applyNumberFormat="1" applyFont="1" applyBorder="1" applyAlignment="1">
      <alignment horizontal="right" vertical="center" wrapText="1"/>
    </xf>
    <xf numFmtId="2" fontId="2" fillId="0" borderId="11" xfId="0" applyNumberFormat="1" applyFont="1" applyBorder="1" applyAlignment="1">
      <alignment horizontal="righ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72" xfId="0" applyFont="1" applyBorder="1" applyAlignment="1">
      <alignment horizontal="left" vertical="center" wrapText="1"/>
    </xf>
    <xf numFmtId="0" fontId="0" fillId="0" borderId="73" xfId="0" applyBorder="1"/>
    <xf numFmtId="0" fontId="0" fillId="0" borderId="44" xfId="0" applyBorder="1"/>
    <xf numFmtId="0" fontId="0" fillId="0" borderId="47" xfId="0" applyBorder="1"/>
    <xf numFmtId="0" fontId="7" fillId="3" borderId="6" xfId="0" applyFont="1" applyFill="1" applyBorder="1" applyAlignment="1">
      <alignment horizontal="left" vertical="center" wrapText="1"/>
    </xf>
    <xf numFmtId="0" fontId="8" fillId="0" borderId="6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50" xfId="0" applyFont="1" applyBorder="1" applyAlignment="1">
      <alignment horizontal="distributed" vertical="center" wrapText="1" indent="1"/>
    </xf>
    <xf numFmtId="0" fontId="11" fillId="0" borderId="0" xfId="0" applyFont="1" applyBorder="1"/>
    <xf numFmtId="0" fontId="2" fillId="0" borderId="13" xfId="0" applyFont="1" applyBorder="1" applyAlignment="1">
      <alignment horizontal="right" vertical="center" wrapText="1"/>
    </xf>
    <xf numFmtId="0" fontId="2" fillId="0" borderId="64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2" fillId="0" borderId="58" xfId="0" applyFont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5" xfId="0" applyBorder="1"/>
    <xf numFmtId="0" fontId="0" fillId="0" borderId="56" xfId="0" applyBorder="1"/>
    <xf numFmtId="0" fontId="2" fillId="0" borderId="11" xfId="0" applyFont="1" applyBorder="1" applyAlignment="1">
      <alignment horizontal="distributed" vertical="center" wrapText="1" indent="1"/>
    </xf>
    <xf numFmtId="0" fontId="2" fillId="0" borderId="10" xfId="0" applyFont="1" applyBorder="1" applyAlignment="1">
      <alignment horizontal="distributed" vertical="center" wrapText="1" indent="1"/>
    </xf>
    <xf numFmtId="0" fontId="2" fillId="0" borderId="20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71" xfId="0" applyFont="1" applyBorder="1" applyAlignment="1">
      <alignment horizontal="distributed" vertical="center" wrapText="1"/>
    </xf>
  </cellXfs>
  <cellStyles count="1">
    <cellStyle name="標準" xfId="0" builtinId="0"/>
  </cellStyles>
  <dxfs count="111"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S215"/>
  <sheetViews>
    <sheetView showGridLines="0" tabSelected="1" zoomScale="107" zoomScaleNormal="107" workbookViewId="0">
      <pane ySplit="7" topLeftCell="A8" activePane="bottomLeft" state="frozen"/>
      <selection pane="bottomLeft" activeCell="D8" sqref="D8:F8"/>
    </sheetView>
  </sheetViews>
  <sheetFormatPr defaultColWidth="0" defaultRowHeight="15"/>
  <cols>
    <col min="1" max="1" width="26" style="52" customWidth="1"/>
    <col min="2" max="3" width="10" style="52" customWidth="1"/>
    <col min="4" max="6" width="9.5546875" style="52" customWidth="1"/>
    <col min="7" max="7" width="9.44140625" style="52" customWidth="1"/>
    <col min="8" max="18" width="9.5546875" style="52" customWidth="1"/>
    <col min="19" max="16384" width="8.6640625" style="52" hidden="1"/>
  </cols>
  <sheetData>
    <row r="1" spans="1:19" ht="18" customHeight="1">
      <c r="A1" s="2" t="s">
        <v>0</v>
      </c>
      <c r="F1" s="84" t="s">
        <v>1</v>
      </c>
      <c r="G1" s="63"/>
      <c r="H1" s="63"/>
      <c r="I1" s="80"/>
      <c r="J1" s="72"/>
      <c r="L1" s="61" t="s">
        <v>517</v>
      </c>
      <c r="M1" s="61">
        <v>2026</v>
      </c>
      <c r="S1" s="50">
        <f>SUM($S$8:$S$215)</f>
        <v>199</v>
      </c>
    </row>
    <row r="2" spans="1:19">
      <c r="A2" s="3" t="s">
        <v>2</v>
      </c>
      <c r="S2" s="50">
        <f>IFERROR(MATCH(TRUE,INDEX($S$8:$S$215&gt;0,0),0)+7,0)</f>
        <v>8</v>
      </c>
    </row>
    <row r="3" spans="1:19">
      <c r="A3" s="3" t="s">
        <v>3</v>
      </c>
      <c r="S3" s="50" t="str">
        <f>IF($S$2=0,"",IF(INDEX($A:$A,$S$2)="","（"&amp;$S$2&amp;"行目）",INDEX($A:$A,$S$2)))</f>
        <v>★必ず選択　食数が１回２０食未満かつ１日５０食未満の施設</v>
      </c>
    </row>
    <row r="4" spans="1:19">
      <c r="A4" s="3" t="s">
        <v>4</v>
      </c>
    </row>
    <row r="5" spans="1:19">
      <c r="A5" s="60" t="s">
        <v>5</v>
      </c>
    </row>
    <row r="6" spans="1:19">
      <c r="A6" s="78" t="s">
        <v>6</v>
      </c>
      <c r="B6" s="65"/>
      <c r="C6" s="66"/>
      <c r="D6" s="78" t="s">
        <v>7</v>
      </c>
      <c r="E6" s="65"/>
      <c r="F6" s="66"/>
      <c r="G6" s="78" t="s">
        <v>8</v>
      </c>
      <c r="H6" s="65"/>
      <c r="I6" s="66"/>
      <c r="J6" s="78" t="s">
        <v>9</v>
      </c>
      <c r="K6" s="65"/>
      <c r="L6" s="65"/>
      <c r="M6" s="65"/>
      <c r="N6" s="65"/>
      <c r="O6" s="65"/>
      <c r="P6" s="65"/>
      <c r="Q6" s="66"/>
      <c r="S6" s="51" t="s">
        <v>10</v>
      </c>
    </row>
    <row r="7" spans="1:19" ht="22.05" customHeight="1">
      <c r="A7" s="91" t="s">
        <v>11</v>
      </c>
      <c r="B7" s="65"/>
      <c r="C7" s="66"/>
      <c r="D7" s="85" t="str">
        <f>IF($S$1=0,"✔ 未入力の項目はありません","⚠ 未入力の項目が "&amp;$S$1&amp;" 件あります（最初：「"&amp;$S$3&amp;"」）　ピンク色のセルを入力してください")</f>
        <v>⚠ 未入力の項目が 199 件あります（最初：「★必ず選択　食数が１回２０食未満かつ１日５０食未満の施設」）　ピンク色のセルを入力してください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6"/>
    </row>
    <row r="8" spans="1:19" ht="30" customHeight="1">
      <c r="A8" s="92" t="s">
        <v>12</v>
      </c>
      <c r="B8" s="63"/>
      <c r="C8" s="63"/>
      <c r="D8" s="87"/>
      <c r="E8" s="88"/>
      <c r="F8" s="89"/>
      <c r="G8" s="62" t="str">
        <f>IF(D8="","◀ 必ず「該当する」か「該当しない」を選択してください（選択により入力が必要な項目が変わります）",IF(D8="該当する","「該当する」のため、①③⑧⑪㉖以外の項目は入力不要（灰色）です","「該当しない」のため、すべての項目を入力してください"))</f>
        <v>◀ 必ず「該当する」か「該当しない」を選択してください（選択により入力が必要な項目が変わります）</v>
      </c>
      <c r="H8" s="63"/>
      <c r="I8" s="63"/>
      <c r="J8" s="63"/>
      <c r="K8" s="63"/>
      <c r="L8" s="63"/>
      <c r="M8" s="63"/>
      <c r="N8" s="63"/>
      <c r="O8" s="63"/>
      <c r="P8" s="63"/>
      <c r="Q8" s="63"/>
      <c r="S8" s="56">
        <f>COUNTBLANK(D8)</f>
        <v>1</v>
      </c>
    </row>
    <row r="9" spans="1:19" ht="19.5" customHeight="1">
      <c r="A9" s="67" t="s">
        <v>13</v>
      </c>
      <c r="B9" s="65"/>
      <c r="C9" s="65"/>
      <c r="D9" s="65"/>
      <c r="E9" s="65"/>
      <c r="F9" s="65"/>
      <c r="G9" s="65"/>
      <c r="H9" s="65"/>
      <c r="I9" s="66"/>
    </row>
    <row r="10" spans="1:19" ht="15" customHeight="1">
      <c r="A10" s="68" t="s">
        <v>14</v>
      </c>
      <c r="B10" s="65"/>
      <c r="C10" s="66"/>
      <c r="D10" s="73"/>
      <c r="E10" s="71"/>
      <c r="F10" s="72"/>
      <c r="G10" s="69" t="s">
        <v>15</v>
      </c>
      <c r="H10" s="65"/>
      <c r="I10" s="66"/>
      <c r="J10" s="64" t="s">
        <v>16</v>
      </c>
      <c r="K10" s="65"/>
      <c r="L10" s="65"/>
      <c r="M10" s="65"/>
      <c r="N10" s="65"/>
      <c r="O10" s="65"/>
      <c r="P10" s="65"/>
      <c r="Q10" s="66"/>
      <c r="S10" s="56">
        <f t="shared" ref="S10:S21" si="0">COUNTBLANK(D10)</f>
        <v>1</v>
      </c>
    </row>
    <row r="11" spans="1:19" ht="15" customHeight="1">
      <c r="A11" s="68" t="s">
        <v>17</v>
      </c>
      <c r="B11" s="65"/>
      <c r="C11" s="66"/>
      <c r="D11" s="70"/>
      <c r="E11" s="71"/>
      <c r="F11" s="72"/>
      <c r="G11" s="69" t="s">
        <v>18</v>
      </c>
      <c r="H11" s="65"/>
      <c r="I11" s="66"/>
      <c r="J11" s="64" t="s">
        <v>19</v>
      </c>
      <c r="K11" s="65"/>
      <c r="L11" s="65"/>
      <c r="M11" s="65"/>
      <c r="N11" s="65"/>
      <c r="O11" s="65"/>
      <c r="P11" s="65"/>
      <c r="Q11" s="66"/>
      <c r="S11" s="56">
        <f t="shared" si="0"/>
        <v>1</v>
      </c>
    </row>
    <row r="12" spans="1:19" ht="15" customHeight="1">
      <c r="A12" s="68" t="s">
        <v>20</v>
      </c>
      <c r="B12" s="65"/>
      <c r="C12" s="66"/>
      <c r="D12" s="70"/>
      <c r="E12" s="71"/>
      <c r="F12" s="72"/>
      <c r="G12" s="69" t="s">
        <v>514</v>
      </c>
      <c r="H12" s="65"/>
      <c r="I12" s="66"/>
      <c r="S12" s="56">
        <f t="shared" si="0"/>
        <v>1</v>
      </c>
    </row>
    <row r="13" spans="1:19" ht="15" customHeight="1">
      <c r="A13" s="68" t="s">
        <v>21</v>
      </c>
      <c r="B13" s="65"/>
      <c r="C13" s="66"/>
      <c r="D13" s="70"/>
      <c r="E13" s="71"/>
      <c r="F13" s="72"/>
      <c r="G13" s="69" t="s">
        <v>22</v>
      </c>
      <c r="H13" s="65"/>
      <c r="I13" s="66"/>
      <c r="J13" s="64" t="s">
        <v>23</v>
      </c>
      <c r="K13" s="65"/>
      <c r="L13" s="65"/>
      <c r="M13" s="65"/>
      <c r="N13" s="65"/>
      <c r="O13" s="65"/>
      <c r="P13" s="65"/>
      <c r="Q13" s="66"/>
      <c r="S13" s="56">
        <f t="shared" si="0"/>
        <v>1</v>
      </c>
    </row>
    <row r="14" spans="1:19" ht="15" customHeight="1">
      <c r="A14" s="68" t="s">
        <v>24</v>
      </c>
      <c r="B14" s="65"/>
      <c r="C14" s="66"/>
      <c r="D14" s="70"/>
      <c r="E14" s="71"/>
      <c r="F14" s="72"/>
      <c r="G14" s="69" t="s">
        <v>25</v>
      </c>
      <c r="H14" s="65"/>
      <c r="I14" s="66"/>
      <c r="S14" s="56">
        <f t="shared" si="0"/>
        <v>1</v>
      </c>
    </row>
    <row r="15" spans="1:19" ht="15" customHeight="1">
      <c r="A15" s="68" t="s">
        <v>26</v>
      </c>
      <c r="B15" s="65"/>
      <c r="C15" s="66"/>
      <c r="D15" s="70"/>
      <c r="E15" s="71"/>
      <c r="F15" s="72"/>
      <c r="G15" s="81" t="s">
        <v>515</v>
      </c>
      <c r="H15" s="82"/>
      <c r="I15" s="83"/>
      <c r="S15" s="56">
        <f t="shared" si="0"/>
        <v>1</v>
      </c>
    </row>
    <row r="16" spans="1:19" ht="15" customHeight="1">
      <c r="A16" s="68" t="s">
        <v>27</v>
      </c>
      <c r="B16" s="65"/>
      <c r="C16" s="66"/>
      <c r="D16" s="70"/>
      <c r="E16" s="71"/>
      <c r="F16" s="72"/>
      <c r="G16" s="69" t="s">
        <v>28</v>
      </c>
      <c r="H16" s="65"/>
      <c r="I16" s="66"/>
      <c r="S16" s="56">
        <f t="shared" si="0"/>
        <v>1</v>
      </c>
    </row>
    <row r="17" spans="1:19" ht="15" customHeight="1">
      <c r="A17" s="68" t="s">
        <v>29</v>
      </c>
      <c r="B17" s="65"/>
      <c r="C17" s="66"/>
      <c r="D17" s="70"/>
      <c r="E17" s="71"/>
      <c r="F17" s="72"/>
      <c r="G17" s="69" t="s">
        <v>30</v>
      </c>
      <c r="H17" s="65"/>
      <c r="I17" s="66"/>
      <c r="S17" s="56">
        <f t="shared" si="0"/>
        <v>1</v>
      </c>
    </row>
    <row r="18" spans="1:19" ht="15" customHeight="1">
      <c r="A18" s="68" t="s">
        <v>31</v>
      </c>
      <c r="B18" s="65"/>
      <c r="C18" s="66"/>
      <c r="D18" s="70"/>
      <c r="E18" s="71"/>
      <c r="F18" s="72"/>
      <c r="G18" s="69" t="s">
        <v>32</v>
      </c>
      <c r="H18" s="65"/>
      <c r="I18" s="66"/>
      <c r="S18" s="56">
        <f t="shared" si="0"/>
        <v>1</v>
      </c>
    </row>
    <row r="19" spans="1:19" ht="15" customHeight="1">
      <c r="A19" s="68" t="s">
        <v>33</v>
      </c>
      <c r="B19" s="65"/>
      <c r="C19" s="66"/>
      <c r="D19" s="70"/>
      <c r="E19" s="71"/>
      <c r="F19" s="72"/>
      <c r="G19" s="69" t="s">
        <v>34</v>
      </c>
      <c r="H19" s="65"/>
      <c r="I19" s="66"/>
      <c r="J19" s="64" t="s">
        <v>35</v>
      </c>
      <c r="K19" s="65"/>
      <c r="L19" s="65"/>
      <c r="M19" s="65"/>
      <c r="N19" s="65"/>
      <c r="O19" s="65"/>
      <c r="P19" s="65"/>
      <c r="Q19" s="66"/>
      <c r="S19" s="56">
        <f t="shared" si="0"/>
        <v>1</v>
      </c>
    </row>
    <row r="20" spans="1:19" ht="15" customHeight="1">
      <c r="A20" s="68" t="s">
        <v>36</v>
      </c>
      <c r="B20" s="65"/>
      <c r="C20" s="66"/>
      <c r="D20" s="70"/>
      <c r="E20" s="71"/>
      <c r="F20" s="72"/>
      <c r="G20" s="69" t="s">
        <v>37</v>
      </c>
      <c r="H20" s="65"/>
      <c r="I20" s="66"/>
      <c r="J20" s="64" t="s">
        <v>38</v>
      </c>
      <c r="K20" s="65"/>
      <c r="L20" s="65"/>
      <c r="M20" s="65"/>
      <c r="N20" s="65"/>
      <c r="O20" s="65"/>
      <c r="P20" s="65"/>
      <c r="Q20" s="66"/>
      <c r="S20" s="56">
        <f t="shared" si="0"/>
        <v>1</v>
      </c>
    </row>
    <row r="21" spans="1:19" ht="15" customHeight="1">
      <c r="A21" s="68" t="s">
        <v>39</v>
      </c>
      <c r="B21" s="65"/>
      <c r="C21" s="66"/>
      <c r="D21" s="70"/>
      <c r="E21" s="71"/>
      <c r="F21" s="72"/>
      <c r="G21" s="69" t="s">
        <v>40</v>
      </c>
      <c r="H21" s="65"/>
      <c r="I21" s="66"/>
      <c r="J21" s="64" t="s">
        <v>41</v>
      </c>
      <c r="K21" s="65"/>
      <c r="L21" s="65"/>
      <c r="M21" s="65"/>
      <c r="N21" s="65"/>
      <c r="O21" s="65"/>
      <c r="P21" s="65"/>
      <c r="Q21" s="66"/>
      <c r="S21" s="56">
        <f t="shared" si="0"/>
        <v>1</v>
      </c>
    </row>
    <row r="22" spans="1:19" ht="19.5" customHeight="1">
      <c r="A22" s="67" t="s">
        <v>42</v>
      </c>
      <c r="B22" s="65"/>
      <c r="C22" s="65"/>
      <c r="D22" s="65"/>
      <c r="E22" s="65"/>
      <c r="F22" s="65"/>
      <c r="G22" s="65"/>
      <c r="H22" s="65"/>
      <c r="I22" s="66"/>
    </row>
    <row r="23" spans="1:19" ht="15" customHeight="1">
      <c r="A23" s="68" t="s">
        <v>43</v>
      </c>
      <c r="B23" s="65"/>
      <c r="C23" s="66"/>
      <c r="D23" s="70"/>
      <c r="E23" s="71"/>
      <c r="F23" s="72"/>
      <c r="G23" s="69" t="s">
        <v>44</v>
      </c>
      <c r="H23" s="65"/>
      <c r="I23" s="66"/>
      <c r="J23" s="64" t="s">
        <v>45</v>
      </c>
      <c r="K23" s="65"/>
      <c r="L23" s="65"/>
      <c r="M23" s="65"/>
      <c r="N23" s="65"/>
      <c r="O23" s="65"/>
      <c r="P23" s="65"/>
      <c r="Q23" s="66"/>
      <c r="S23" s="56">
        <f>COUNTBLANK(D23)</f>
        <v>1</v>
      </c>
    </row>
    <row r="24" spans="1:19" ht="19.5" customHeight="1">
      <c r="A24" s="67" t="s">
        <v>46</v>
      </c>
      <c r="B24" s="65"/>
      <c r="C24" s="65"/>
      <c r="D24" s="65"/>
      <c r="E24" s="65"/>
      <c r="F24" s="65"/>
      <c r="G24" s="65"/>
      <c r="H24" s="65"/>
      <c r="I24" s="66"/>
    </row>
    <row r="25" spans="1:19" ht="15" customHeight="1">
      <c r="A25" s="68" t="s">
        <v>47</v>
      </c>
      <c r="B25" s="65"/>
      <c r="C25" s="66"/>
      <c r="D25" s="70"/>
      <c r="E25" s="71"/>
      <c r="F25" s="72"/>
      <c r="G25" s="69" t="s">
        <v>48</v>
      </c>
      <c r="H25" s="65"/>
      <c r="I25" s="66"/>
      <c r="J25" s="64" t="s">
        <v>49</v>
      </c>
      <c r="K25" s="65"/>
      <c r="L25" s="65"/>
      <c r="M25" s="65"/>
      <c r="N25" s="65"/>
      <c r="O25" s="65"/>
      <c r="P25" s="65"/>
      <c r="Q25" s="66"/>
      <c r="S25" s="56">
        <f>IF($D$8="該当する",0,COUNTBLANK(D25))</f>
        <v>1</v>
      </c>
    </row>
    <row r="26" spans="1:19" ht="15" customHeight="1">
      <c r="A26" s="68" t="s">
        <v>50</v>
      </c>
      <c r="B26" s="65"/>
      <c r="C26" s="66"/>
      <c r="D26" s="70"/>
      <c r="E26" s="71"/>
      <c r="F26" s="72"/>
      <c r="G26" s="69"/>
      <c r="H26" s="65"/>
      <c r="I26" s="66"/>
      <c r="S26" s="56">
        <f>IF(OR($D$8="該当する",AND($D$25&lt;&gt;"",$D$25&lt;&gt;"４その他")),0,COUNTBLANK(D26))</f>
        <v>1</v>
      </c>
    </row>
    <row r="27" spans="1:19" ht="19.5" customHeight="1">
      <c r="A27" s="67" t="s">
        <v>51</v>
      </c>
      <c r="B27" s="65"/>
      <c r="C27" s="65"/>
      <c r="D27" s="65"/>
      <c r="E27" s="65"/>
      <c r="F27" s="65"/>
      <c r="G27" s="65"/>
      <c r="H27" s="65"/>
      <c r="I27" s="66"/>
    </row>
    <row r="28" spans="1:19" ht="15" customHeight="1">
      <c r="A28" s="68" t="s">
        <v>52</v>
      </c>
      <c r="B28" s="65"/>
      <c r="C28" s="66"/>
      <c r="D28" s="70"/>
      <c r="E28" s="71"/>
      <c r="F28" s="72"/>
      <c r="G28" s="69" t="s">
        <v>53</v>
      </c>
      <c r="H28" s="65"/>
      <c r="I28" s="66"/>
      <c r="J28" s="64" t="s">
        <v>54</v>
      </c>
      <c r="K28" s="65"/>
      <c r="L28" s="65"/>
      <c r="M28" s="65"/>
      <c r="N28" s="65"/>
      <c r="O28" s="65"/>
      <c r="P28" s="65"/>
      <c r="Q28" s="66"/>
      <c r="S28" s="56">
        <f>COUNTBLANK(D28)</f>
        <v>1</v>
      </c>
    </row>
    <row r="29" spans="1:19" ht="15" customHeight="1">
      <c r="A29" s="68" t="s">
        <v>55</v>
      </c>
      <c r="B29" s="65"/>
      <c r="C29" s="66"/>
      <c r="D29" s="70"/>
      <c r="E29" s="71"/>
      <c r="F29" s="72"/>
      <c r="G29" s="69"/>
      <c r="H29" s="65"/>
      <c r="I29" s="66"/>
      <c r="J29" s="64" t="s">
        <v>56</v>
      </c>
      <c r="K29" s="65"/>
      <c r="L29" s="65"/>
      <c r="M29" s="65"/>
      <c r="N29" s="65"/>
      <c r="O29" s="65"/>
      <c r="P29" s="65"/>
      <c r="Q29" s="66"/>
      <c r="S29" s="56">
        <f t="shared" ref="S29:S40" si="1">IF(AND($D$28&lt;&gt;"",$D$28&lt;&gt;"２委託"),0,COUNTBLANK(D29))</f>
        <v>1</v>
      </c>
    </row>
    <row r="30" spans="1:19" ht="15" customHeight="1">
      <c r="A30" s="68" t="s">
        <v>57</v>
      </c>
      <c r="B30" s="65"/>
      <c r="C30" s="66"/>
      <c r="D30" s="70"/>
      <c r="E30" s="71"/>
      <c r="F30" s="72"/>
      <c r="G30" s="69"/>
      <c r="H30" s="65"/>
      <c r="I30" s="66"/>
      <c r="J30" s="64" t="s">
        <v>58</v>
      </c>
      <c r="K30" s="65"/>
      <c r="L30" s="65"/>
      <c r="M30" s="65"/>
      <c r="N30" s="65"/>
      <c r="O30" s="65"/>
      <c r="P30" s="65"/>
      <c r="Q30" s="66"/>
      <c r="S30" s="56">
        <f t="shared" si="1"/>
        <v>1</v>
      </c>
    </row>
    <row r="31" spans="1:19" ht="15" customHeight="1">
      <c r="A31" s="68" t="s">
        <v>59</v>
      </c>
      <c r="B31" s="65"/>
      <c r="C31" s="66"/>
      <c r="D31" s="70"/>
      <c r="E31" s="71"/>
      <c r="F31" s="72"/>
      <c r="G31" s="69"/>
      <c r="H31" s="65"/>
      <c r="I31" s="66"/>
      <c r="S31" s="56">
        <f t="shared" si="1"/>
        <v>1</v>
      </c>
    </row>
    <row r="32" spans="1:19" ht="15" customHeight="1">
      <c r="A32" s="68" t="s">
        <v>60</v>
      </c>
      <c r="B32" s="65"/>
      <c r="C32" s="66"/>
      <c r="D32" s="70"/>
      <c r="E32" s="71"/>
      <c r="F32" s="72"/>
      <c r="G32" s="69"/>
      <c r="H32" s="65"/>
      <c r="I32" s="66"/>
      <c r="S32" s="56">
        <f t="shared" si="1"/>
        <v>1</v>
      </c>
    </row>
    <row r="33" spans="1:19" ht="15" customHeight="1">
      <c r="A33" s="68" t="s">
        <v>61</v>
      </c>
      <c r="B33" s="65"/>
      <c r="C33" s="66"/>
      <c r="D33" s="70"/>
      <c r="E33" s="71"/>
      <c r="F33" s="72"/>
      <c r="G33" s="69" t="s">
        <v>62</v>
      </c>
      <c r="H33" s="65"/>
      <c r="I33" s="66"/>
      <c r="J33" s="64" t="s">
        <v>63</v>
      </c>
      <c r="K33" s="65"/>
      <c r="L33" s="65"/>
      <c r="M33" s="65"/>
      <c r="N33" s="65"/>
      <c r="O33" s="65"/>
      <c r="P33" s="65"/>
      <c r="Q33" s="66"/>
      <c r="S33" s="56">
        <f t="shared" si="1"/>
        <v>1</v>
      </c>
    </row>
    <row r="34" spans="1:19" ht="15" customHeight="1">
      <c r="A34" s="68" t="s">
        <v>64</v>
      </c>
      <c r="B34" s="65"/>
      <c r="C34" s="66"/>
      <c r="D34" s="70"/>
      <c r="E34" s="71"/>
      <c r="F34" s="72"/>
      <c r="G34" s="69" t="s">
        <v>62</v>
      </c>
      <c r="H34" s="65"/>
      <c r="I34" s="66"/>
      <c r="J34" s="64" t="s">
        <v>63</v>
      </c>
      <c r="K34" s="65"/>
      <c r="L34" s="65"/>
      <c r="M34" s="65"/>
      <c r="N34" s="65"/>
      <c r="O34" s="65"/>
      <c r="P34" s="65"/>
      <c r="Q34" s="66"/>
      <c r="S34" s="56">
        <f t="shared" si="1"/>
        <v>1</v>
      </c>
    </row>
    <row r="35" spans="1:19" ht="15" customHeight="1">
      <c r="A35" s="68" t="s">
        <v>65</v>
      </c>
      <c r="B35" s="65"/>
      <c r="C35" s="66"/>
      <c r="D35" s="70"/>
      <c r="E35" s="71"/>
      <c r="F35" s="72"/>
      <c r="G35" s="69" t="s">
        <v>62</v>
      </c>
      <c r="H35" s="65"/>
      <c r="I35" s="66"/>
      <c r="J35" s="64" t="s">
        <v>63</v>
      </c>
      <c r="K35" s="65"/>
      <c r="L35" s="65"/>
      <c r="M35" s="65"/>
      <c r="N35" s="65"/>
      <c r="O35" s="65"/>
      <c r="P35" s="65"/>
      <c r="Q35" s="66"/>
      <c r="S35" s="56">
        <f t="shared" si="1"/>
        <v>1</v>
      </c>
    </row>
    <row r="36" spans="1:19" ht="15" customHeight="1">
      <c r="A36" s="68" t="s">
        <v>66</v>
      </c>
      <c r="B36" s="65"/>
      <c r="C36" s="66"/>
      <c r="D36" s="70"/>
      <c r="E36" s="71"/>
      <c r="F36" s="72"/>
      <c r="G36" s="69" t="s">
        <v>62</v>
      </c>
      <c r="H36" s="65"/>
      <c r="I36" s="66"/>
      <c r="J36" s="64" t="s">
        <v>63</v>
      </c>
      <c r="K36" s="65"/>
      <c r="L36" s="65"/>
      <c r="M36" s="65"/>
      <c r="N36" s="65"/>
      <c r="O36" s="65"/>
      <c r="P36" s="65"/>
      <c r="Q36" s="66"/>
      <c r="S36" s="56">
        <f t="shared" si="1"/>
        <v>1</v>
      </c>
    </row>
    <row r="37" spans="1:19" ht="15" customHeight="1">
      <c r="A37" s="68" t="s">
        <v>67</v>
      </c>
      <c r="B37" s="65"/>
      <c r="C37" s="66"/>
      <c r="D37" s="70"/>
      <c r="E37" s="71"/>
      <c r="F37" s="72"/>
      <c r="G37" s="69" t="s">
        <v>62</v>
      </c>
      <c r="H37" s="65"/>
      <c r="I37" s="66"/>
      <c r="J37" s="64" t="s">
        <v>63</v>
      </c>
      <c r="K37" s="65"/>
      <c r="L37" s="65"/>
      <c r="M37" s="65"/>
      <c r="N37" s="65"/>
      <c r="O37" s="65"/>
      <c r="P37" s="65"/>
      <c r="Q37" s="66"/>
      <c r="S37" s="56">
        <f t="shared" si="1"/>
        <v>1</v>
      </c>
    </row>
    <row r="38" spans="1:19" ht="15" customHeight="1">
      <c r="A38" s="68" t="s">
        <v>68</v>
      </c>
      <c r="B38" s="65"/>
      <c r="C38" s="66"/>
      <c r="D38" s="70"/>
      <c r="E38" s="71"/>
      <c r="F38" s="72"/>
      <c r="G38" s="69" t="s">
        <v>62</v>
      </c>
      <c r="H38" s="65"/>
      <c r="I38" s="66"/>
      <c r="J38" s="64" t="s">
        <v>63</v>
      </c>
      <c r="K38" s="65"/>
      <c r="L38" s="65"/>
      <c r="M38" s="65"/>
      <c r="N38" s="65"/>
      <c r="O38" s="65"/>
      <c r="P38" s="65"/>
      <c r="Q38" s="66"/>
      <c r="S38" s="56">
        <f t="shared" si="1"/>
        <v>1</v>
      </c>
    </row>
    <row r="39" spans="1:19" ht="15" customHeight="1">
      <c r="A39" s="68" t="s">
        <v>69</v>
      </c>
      <c r="B39" s="65"/>
      <c r="C39" s="66"/>
      <c r="D39" s="70"/>
      <c r="E39" s="71"/>
      <c r="F39" s="72"/>
      <c r="G39" s="69" t="s">
        <v>62</v>
      </c>
      <c r="H39" s="65"/>
      <c r="I39" s="66"/>
      <c r="J39" s="64" t="s">
        <v>63</v>
      </c>
      <c r="K39" s="65"/>
      <c r="L39" s="65"/>
      <c r="M39" s="65"/>
      <c r="N39" s="65"/>
      <c r="O39" s="65"/>
      <c r="P39" s="65"/>
      <c r="Q39" s="66"/>
      <c r="S39" s="56">
        <f t="shared" si="1"/>
        <v>1</v>
      </c>
    </row>
    <row r="40" spans="1:19" ht="15" customHeight="1">
      <c r="A40" s="68" t="s">
        <v>70</v>
      </c>
      <c r="B40" s="65"/>
      <c r="C40" s="66"/>
      <c r="D40" s="70"/>
      <c r="E40" s="71"/>
      <c r="F40" s="72"/>
      <c r="G40" s="69" t="s">
        <v>62</v>
      </c>
      <c r="H40" s="65"/>
      <c r="I40" s="66"/>
      <c r="J40" s="64" t="s">
        <v>63</v>
      </c>
      <c r="K40" s="65"/>
      <c r="L40" s="65"/>
      <c r="M40" s="65"/>
      <c r="N40" s="65"/>
      <c r="O40" s="65"/>
      <c r="P40" s="65"/>
      <c r="Q40" s="66"/>
      <c r="S40" s="56">
        <f t="shared" si="1"/>
        <v>1</v>
      </c>
    </row>
    <row r="41" spans="1:19" ht="15" customHeight="1">
      <c r="A41" s="68" t="s">
        <v>71</v>
      </c>
      <c r="B41" s="65"/>
      <c r="C41" s="66"/>
      <c r="D41" s="70"/>
      <c r="E41" s="71"/>
      <c r="F41" s="72"/>
      <c r="G41" s="69"/>
      <c r="H41" s="65"/>
      <c r="I41" s="66"/>
      <c r="S41" s="56">
        <f>IF(OR(AND($D$40&lt;&gt;"",$D$40&lt;&gt;"○"),$D$28="１直営"),0,COUNTBLANK(D41))</f>
        <v>1</v>
      </c>
    </row>
    <row r="42" spans="1:19" ht="19.5" customHeight="1">
      <c r="A42" s="67" t="s">
        <v>72</v>
      </c>
      <c r="B42" s="65"/>
      <c r="C42" s="65"/>
      <c r="D42" s="65"/>
      <c r="E42" s="65"/>
      <c r="F42" s="65"/>
      <c r="G42" s="65"/>
      <c r="H42" s="65"/>
      <c r="I42" s="66"/>
    </row>
    <row r="43" spans="1:19" ht="15" customHeight="1">
      <c r="A43" s="68" t="s">
        <v>73</v>
      </c>
      <c r="B43" s="65"/>
      <c r="C43" s="66"/>
      <c r="D43" s="70"/>
      <c r="E43" s="71"/>
      <c r="F43" s="72"/>
      <c r="G43" s="69" t="s">
        <v>74</v>
      </c>
      <c r="H43" s="65"/>
      <c r="I43" s="66"/>
      <c r="J43" s="64" t="s">
        <v>58</v>
      </c>
      <c r="K43" s="65"/>
      <c r="L43" s="65"/>
      <c r="M43" s="65"/>
      <c r="N43" s="65"/>
      <c r="O43" s="65"/>
      <c r="P43" s="65"/>
      <c r="Q43" s="66"/>
      <c r="S43" s="56">
        <f>IF($D$8="該当する",0,COUNTBLANK(D43))</f>
        <v>1</v>
      </c>
    </row>
    <row r="44" spans="1:19" ht="15" customHeight="1">
      <c r="A44" s="68" t="s">
        <v>75</v>
      </c>
      <c r="B44" s="65"/>
      <c r="C44" s="66"/>
      <c r="D44" s="70"/>
      <c r="E44" s="71"/>
      <c r="F44" s="72"/>
      <c r="G44" s="69" t="s">
        <v>74</v>
      </c>
      <c r="H44" s="65"/>
      <c r="I44" s="66"/>
      <c r="J44" s="64" t="s">
        <v>58</v>
      </c>
      <c r="K44" s="65"/>
      <c r="L44" s="65"/>
      <c r="M44" s="65"/>
      <c r="N44" s="65"/>
      <c r="O44" s="65"/>
      <c r="P44" s="65"/>
      <c r="Q44" s="66"/>
      <c r="S44" s="56">
        <f>IF($D$8="該当する",0,COUNTBLANK(D44))</f>
        <v>1</v>
      </c>
    </row>
    <row r="45" spans="1:19" ht="19.5" customHeight="1">
      <c r="A45" s="67" t="s">
        <v>76</v>
      </c>
      <c r="B45" s="65"/>
      <c r="C45" s="65"/>
      <c r="D45" s="65"/>
      <c r="E45" s="65"/>
      <c r="F45" s="65"/>
      <c r="G45" s="65"/>
      <c r="H45" s="65"/>
      <c r="I45" s="66"/>
    </row>
    <row r="46" spans="1:19" ht="15" customHeight="1">
      <c r="A46" s="68" t="s">
        <v>77</v>
      </c>
      <c r="B46" s="65"/>
      <c r="C46" s="66"/>
      <c r="D46" s="70"/>
      <c r="E46" s="71"/>
      <c r="F46" s="72"/>
      <c r="G46" s="69" t="s">
        <v>74</v>
      </c>
      <c r="H46" s="65"/>
      <c r="I46" s="66"/>
      <c r="J46" s="64" t="s">
        <v>58</v>
      </c>
      <c r="K46" s="65"/>
      <c r="L46" s="65"/>
      <c r="M46" s="65"/>
      <c r="N46" s="65"/>
      <c r="O46" s="65"/>
      <c r="P46" s="65"/>
      <c r="Q46" s="66"/>
      <c r="S46" s="56">
        <f>IF($D$8="該当する",0,COUNTBLANK(D46))</f>
        <v>1</v>
      </c>
    </row>
    <row r="47" spans="1:19" ht="15" customHeight="1">
      <c r="A47" s="68" t="s">
        <v>78</v>
      </c>
      <c r="B47" s="65"/>
      <c r="C47" s="66"/>
      <c r="D47" s="70"/>
      <c r="E47" s="71"/>
      <c r="F47" s="72"/>
      <c r="G47" s="69" t="s">
        <v>79</v>
      </c>
      <c r="H47" s="65"/>
      <c r="I47" s="66"/>
      <c r="S47" s="56">
        <f t="shared" ref="S47:S58" si="2">IF(OR($D$8="該当する",AND($D$46&lt;&gt;"",$D$46&lt;&gt;"１有")),0,COUNTBLANK(D47))</f>
        <v>1</v>
      </c>
    </row>
    <row r="48" spans="1:19" ht="15" customHeight="1">
      <c r="A48" s="68" t="s">
        <v>80</v>
      </c>
      <c r="B48" s="65"/>
      <c r="C48" s="66"/>
      <c r="D48" s="73"/>
      <c r="E48" s="71"/>
      <c r="F48" s="72"/>
      <c r="G48" s="69" t="s">
        <v>81</v>
      </c>
      <c r="H48" s="65"/>
      <c r="I48" s="66"/>
      <c r="J48" s="64" t="s">
        <v>82</v>
      </c>
      <c r="K48" s="65"/>
      <c r="L48" s="65"/>
      <c r="M48" s="65"/>
      <c r="N48" s="65"/>
      <c r="O48" s="65"/>
      <c r="P48" s="65"/>
      <c r="Q48" s="66"/>
      <c r="S48" s="56">
        <f t="shared" si="2"/>
        <v>1</v>
      </c>
    </row>
    <row r="49" spans="1:19" ht="15" customHeight="1">
      <c r="A49" s="68" t="s">
        <v>83</v>
      </c>
      <c r="B49" s="65"/>
      <c r="C49" s="66"/>
      <c r="D49" s="70"/>
      <c r="E49" s="71"/>
      <c r="F49" s="72"/>
      <c r="G49" s="69" t="s">
        <v>84</v>
      </c>
      <c r="H49" s="65"/>
      <c r="I49" s="66"/>
      <c r="J49" s="64" t="s">
        <v>85</v>
      </c>
      <c r="K49" s="65"/>
      <c r="L49" s="65"/>
      <c r="M49" s="65"/>
      <c r="N49" s="65"/>
      <c r="O49" s="65"/>
      <c r="P49" s="65"/>
      <c r="Q49" s="66"/>
      <c r="S49" s="56">
        <f t="shared" si="2"/>
        <v>1</v>
      </c>
    </row>
    <row r="50" spans="1:19" ht="15" customHeight="1">
      <c r="A50" s="68" t="s">
        <v>86</v>
      </c>
      <c r="B50" s="65"/>
      <c r="C50" s="66"/>
      <c r="D50" s="70"/>
      <c r="E50" s="71"/>
      <c r="F50" s="72"/>
      <c r="G50" s="69" t="s">
        <v>74</v>
      </c>
      <c r="H50" s="65"/>
      <c r="I50" s="66"/>
      <c r="J50" s="64" t="s">
        <v>58</v>
      </c>
      <c r="K50" s="65"/>
      <c r="L50" s="65"/>
      <c r="M50" s="65"/>
      <c r="N50" s="65"/>
      <c r="O50" s="65"/>
      <c r="P50" s="65"/>
      <c r="Q50" s="66"/>
      <c r="S50" s="56">
        <f t="shared" si="2"/>
        <v>1</v>
      </c>
    </row>
    <row r="51" spans="1:19" ht="15" customHeight="1">
      <c r="A51" s="68" t="s">
        <v>87</v>
      </c>
      <c r="B51" s="65"/>
      <c r="C51" s="66"/>
      <c r="D51" s="70"/>
      <c r="E51" s="71"/>
      <c r="F51" s="72"/>
      <c r="G51" s="69" t="s">
        <v>88</v>
      </c>
      <c r="H51" s="65"/>
      <c r="I51" s="66"/>
      <c r="J51" s="64" t="s">
        <v>63</v>
      </c>
      <c r="K51" s="65"/>
      <c r="L51" s="65"/>
      <c r="M51" s="65"/>
      <c r="N51" s="65"/>
      <c r="O51" s="65"/>
      <c r="P51" s="65"/>
      <c r="Q51" s="66"/>
      <c r="S51" s="56">
        <f t="shared" si="2"/>
        <v>1</v>
      </c>
    </row>
    <row r="52" spans="1:19" ht="15" customHeight="1">
      <c r="A52" s="68" t="s">
        <v>89</v>
      </c>
      <c r="B52" s="65"/>
      <c r="C52" s="66"/>
      <c r="D52" s="70"/>
      <c r="E52" s="71"/>
      <c r="F52" s="72"/>
      <c r="G52" s="69" t="s">
        <v>88</v>
      </c>
      <c r="H52" s="65"/>
      <c r="I52" s="66"/>
      <c r="J52" s="64" t="s">
        <v>63</v>
      </c>
      <c r="K52" s="65"/>
      <c r="L52" s="65"/>
      <c r="M52" s="65"/>
      <c r="N52" s="65"/>
      <c r="O52" s="65"/>
      <c r="P52" s="65"/>
      <c r="Q52" s="66"/>
      <c r="S52" s="56">
        <f t="shared" si="2"/>
        <v>1</v>
      </c>
    </row>
    <row r="53" spans="1:19" ht="15" customHeight="1">
      <c r="A53" s="68" t="s">
        <v>90</v>
      </c>
      <c r="B53" s="65"/>
      <c r="C53" s="66"/>
      <c r="D53" s="70"/>
      <c r="E53" s="71"/>
      <c r="F53" s="72"/>
      <c r="G53" s="69" t="s">
        <v>88</v>
      </c>
      <c r="H53" s="65"/>
      <c r="I53" s="66"/>
      <c r="J53" s="64" t="s">
        <v>63</v>
      </c>
      <c r="K53" s="65"/>
      <c r="L53" s="65"/>
      <c r="M53" s="65"/>
      <c r="N53" s="65"/>
      <c r="O53" s="65"/>
      <c r="P53" s="65"/>
      <c r="Q53" s="66"/>
      <c r="S53" s="56">
        <f t="shared" si="2"/>
        <v>1</v>
      </c>
    </row>
    <row r="54" spans="1:19" ht="15" customHeight="1">
      <c r="A54" s="68" t="s">
        <v>91</v>
      </c>
      <c r="B54" s="65"/>
      <c r="C54" s="66"/>
      <c r="D54" s="70"/>
      <c r="E54" s="71"/>
      <c r="F54" s="72"/>
      <c r="G54" s="69" t="s">
        <v>62</v>
      </c>
      <c r="H54" s="65"/>
      <c r="I54" s="66"/>
      <c r="J54" s="64" t="s">
        <v>63</v>
      </c>
      <c r="K54" s="65"/>
      <c r="L54" s="65"/>
      <c r="M54" s="65"/>
      <c r="N54" s="65"/>
      <c r="O54" s="65"/>
      <c r="P54" s="65"/>
      <c r="Q54" s="66"/>
      <c r="S54" s="56">
        <f t="shared" si="2"/>
        <v>1</v>
      </c>
    </row>
    <row r="55" spans="1:19" ht="15" customHeight="1">
      <c r="A55" s="68" t="s">
        <v>92</v>
      </c>
      <c r="B55" s="65"/>
      <c r="C55" s="66"/>
      <c r="D55" s="70"/>
      <c r="E55" s="71"/>
      <c r="F55" s="72"/>
      <c r="G55" s="69" t="s">
        <v>62</v>
      </c>
      <c r="H55" s="65"/>
      <c r="I55" s="66"/>
      <c r="J55" s="64" t="s">
        <v>63</v>
      </c>
      <c r="K55" s="65"/>
      <c r="L55" s="65"/>
      <c r="M55" s="65"/>
      <c r="N55" s="65"/>
      <c r="O55" s="65"/>
      <c r="P55" s="65"/>
      <c r="Q55" s="66"/>
      <c r="S55" s="56">
        <f t="shared" si="2"/>
        <v>1</v>
      </c>
    </row>
    <row r="56" spans="1:19" ht="15" customHeight="1">
      <c r="A56" s="68" t="s">
        <v>93</v>
      </c>
      <c r="B56" s="65"/>
      <c r="C56" s="66"/>
      <c r="D56" s="70"/>
      <c r="E56" s="71"/>
      <c r="F56" s="72"/>
      <c r="G56" s="69" t="s">
        <v>62</v>
      </c>
      <c r="H56" s="65"/>
      <c r="I56" s="66"/>
      <c r="J56" s="64" t="s">
        <v>63</v>
      </c>
      <c r="K56" s="65"/>
      <c r="L56" s="65"/>
      <c r="M56" s="65"/>
      <c r="N56" s="65"/>
      <c r="O56" s="65"/>
      <c r="P56" s="65"/>
      <c r="Q56" s="66"/>
      <c r="S56" s="56">
        <f t="shared" si="2"/>
        <v>1</v>
      </c>
    </row>
    <row r="57" spans="1:19" ht="15" customHeight="1">
      <c r="A57" s="68" t="s">
        <v>94</v>
      </c>
      <c r="B57" s="65"/>
      <c r="C57" s="66"/>
      <c r="D57" s="70"/>
      <c r="E57" s="71"/>
      <c r="F57" s="72"/>
      <c r="G57" s="69" t="s">
        <v>62</v>
      </c>
      <c r="H57" s="65"/>
      <c r="I57" s="66"/>
      <c r="J57" s="64" t="s">
        <v>63</v>
      </c>
      <c r="K57" s="65"/>
      <c r="L57" s="65"/>
      <c r="M57" s="65"/>
      <c r="N57" s="65"/>
      <c r="O57" s="65"/>
      <c r="P57" s="65"/>
      <c r="Q57" s="66"/>
      <c r="S57" s="56">
        <f t="shared" si="2"/>
        <v>1</v>
      </c>
    </row>
    <row r="58" spans="1:19" ht="15" customHeight="1">
      <c r="A58" s="68" t="s">
        <v>95</v>
      </c>
      <c r="B58" s="65"/>
      <c r="C58" s="66"/>
      <c r="D58" s="70"/>
      <c r="E58" s="71"/>
      <c r="F58" s="72"/>
      <c r="G58" s="69" t="s">
        <v>62</v>
      </c>
      <c r="H58" s="65"/>
      <c r="I58" s="66"/>
      <c r="J58" s="64" t="s">
        <v>63</v>
      </c>
      <c r="K58" s="65"/>
      <c r="L58" s="65"/>
      <c r="M58" s="65"/>
      <c r="N58" s="65"/>
      <c r="O58" s="65"/>
      <c r="P58" s="65"/>
      <c r="Q58" s="66"/>
      <c r="S58" s="56">
        <f t="shared" si="2"/>
        <v>1</v>
      </c>
    </row>
    <row r="59" spans="1:19" ht="15" customHeight="1">
      <c r="A59" s="68" t="s">
        <v>96</v>
      </c>
      <c r="B59" s="65"/>
      <c r="C59" s="66"/>
      <c r="D59" s="70"/>
      <c r="E59" s="71"/>
      <c r="F59" s="72"/>
      <c r="G59" s="69"/>
      <c r="H59" s="65"/>
      <c r="I59" s="66"/>
      <c r="S59" s="56">
        <f>IF(OR($D$8="該当する",AND($D$58&lt;&gt;"",$D$58&lt;&gt;"○"),$D$46="２無"),0,COUNTBLANK(D59))</f>
        <v>1</v>
      </c>
    </row>
    <row r="60" spans="1:19" ht="15" customHeight="1">
      <c r="A60" s="68" t="s">
        <v>97</v>
      </c>
      <c r="B60" s="65"/>
      <c r="C60" s="66"/>
      <c r="D60" s="73"/>
      <c r="E60" s="71"/>
      <c r="F60" s="72"/>
      <c r="G60" s="69" t="s">
        <v>98</v>
      </c>
      <c r="H60" s="65"/>
      <c r="I60" s="66"/>
      <c r="J60" s="64" t="s">
        <v>82</v>
      </c>
      <c r="K60" s="65"/>
      <c r="L60" s="65"/>
      <c r="M60" s="65"/>
      <c r="N60" s="65"/>
      <c r="O60" s="65"/>
      <c r="P60" s="65"/>
      <c r="Q60" s="66"/>
      <c r="S60" s="56">
        <f>IF(OR($D$8="該当する",AND($D$46&lt;&gt;"",$D$46&lt;&gt;"１有")),0,COUNTBLANK(D60))</f>
        <v>1</v>
      </c>
    </row>
    <row r="61" spans="1:19" ht="37.5" customHeight="1">
      <c r="A61" s="68" t="s">
        <v>99</v>
      </c>
      <c r="B61" s="65"/>
      <c r="C61" s="66"/>
      <c r="D61" s="79"/>
      <c r="E61" s="71"/>
      <c r="F61" s="72"/>
      <c r="G61" s="69" t="s">
        <v>100</v>
      </c>
      <c r="H61" s="65"/>
      <c r="I61" s="66"/>
      <c r="S61" s="56">
        <f>IF(OR($D$8="該当する",AND($D$46&lt;&gt;"",$D$46&lt;&gt;"１有")),0,COUNTBLANK(D61))</f>
        <v>1</v>
      </c>
    </row>
    <row r="62" spans="1:19" ht="19.5" customHeight="1">
      <c r="A62" s="67" t="s">
        <v>101</v>
      </c>
      <c r="B62" s="65"/>
      <c r="C62" s="65"/>
      <c r="D62" s="65"/>
      <c r="E62" s="65"/>
      <c r="F62" s="65"/>
      <c r="G62" s="65"/>
      <c r="H62" s="65"/>
      <c r="I62" s="66"/>
    </row>
    <row r="63" spans="1:19" ht="15" customHeight="1">
      <c r="A63" s="68" t="s">
        <v>102</v>
      </c>
      <c r="B63" s="65"/>
      <c r="C63" s="66"/>
      <c r="D63" s="70"/>
      <c r="E63" s="71"/>
      <c r="F63" s="72"/>
      <c r="G63" s="69" t="s">
        <v>74</v>
      </c>
      <c r="H63" s="65"/>
      <c r="I63" s="66"/>
      <c r="J63" s="64" t="s">
        <v>58</v>
      </c>
      <c r="K63" s="65"/>
      <c r="L63" s="65"/>
      <c r="M63" s="65"/>
      <c r="N63" s="65"/>
      <c r="O63" s="65"/>
      <c r="P63" s="65"/>
      <c r="Q63" s="66"/>
      <c r="S63" s="56">
        <f>IF($D$8="該当する",0,COUNTBLANK(D63))</f>
        <v>1</v>
      </c>
    </row>
    <row r="64" spans="1:19" ht="15" customHeight="1">
      <c r="A64" s="68" t="s">
        <v>103</v>
      </c>
      <c r="B64" s="65"/>
      <c r="C64" s="66"/>
      <c r="D64" s="73"/>
      <c r="E64" s="71"/>
      <c r="F64" s="72"/>
      <c r="G64" s="69" t="s">
        <v>104</v>
      </c>
      <c r="H64" s="65"/>
      <c r="I64" s="66"/>
      <c r="J64" s="64" t="s">
        <v>105</v>
      </c>
      <c r="K64" s="65"/>
      <c r="L64" s="65"/>
      <c r="M64" s="65"/>
      <c r="N64" s="65"/>
      <c r="O64" s="65"/>
      <c r="P64" s="65"/>
      <c r="Q64" s="66"/>
      <c r="S64" s="56">
        <f>IF(OR($D$8="該当する",AND($D$63&lt;&gt;"",$D$63&lt;&gt;"１有")),0,COUNTBLANK(D64))</f>
        <v>1</v>
      </c>
    </row>
    <row r="65" spans="1:19" ht="15" customHeight="1">
      <c r="A65" s="68" t="s">
        <v>106</v>
      </c>
      <c r="B65" s="65"/>
      <c r="C65" s="66"/>
      <c r="D65" s="73"/>
      <c r="E65" s="71"/>
      <c r="F65" s="72"/>
      <c r="G65" s="69" t="s">
        <v>107</v>
      </c>
      <c r="H65" s="65"/>
      <c r="I65" s="66"/>
      <c r="J65" s="64" t="s">
        <v>105</v>
      </c>
      <c r="K65" s="65"/>
      <c r="L65" s="65"/>
      <c r="M65" s="65"/>
      <c r="N65" s="65"/>
      <c r="O65" s="65"/>
      <c r="P65" s="65"/>
      <c r="Q65" s="66"/>
      <c r="S65" s="56">
        <f>IF(OR($D$8="該当する",AND($D$63&lt;&gt;"",$D$63&lt;&gt;"１有")),0,COUNTBLANK(D65))</f>
        <v>1</v>
      </c>
    </row>
    <row r="66" spans="1:19" ht="19.5" customHeight="1">
      <c r="A66" s="67" t="s">
        <v>108</v>
      </c>
      <c r="B66" s="65"/>
      <c r="C66" s="65"/>
      <c r="D66" s="65"/>
      <c r="E66" s="65"/>
      <c r="F66" s="65"/>
      <c r="G66" s="65"/>
      <c r="H66" s="65"/>
      <c r="I66" s="66"/>
    </row>
    <row r="67" spans="1:19" ht="37.5" customHeight="1">
      <c r="A67" s="86" t="s">
        <v>109</v>
      </c>
      <c r="B67" s="65"/>
      <c r="C67" s="66"/>
      <c r="D67" s="49" t="s">
        <v>110</v>
      </c>
      <c r="E67" s="49" t="s">
        <v>111</v>
      </c>
      <c r="F67" s="49" t="s">
        <v>112</v>
      </c>
      <c r="G67" s="49" t="s">
        <v>113</v>
      </c>
      <c r="H67" s="49" t="s">
        <v>114</v>
      </c>
      <c r="I67" s="90" t="s">
        <v>115</v>
      </c>
      <c r="J67" s="66"/>
      <c r="K67" s="49" t="s">
        <v>116</v>
      </c>
      <c r="L67" s="74" t="s">
        <v>512</v>
      </c>
      <c r="M67" s="65"/>
      <c r="N67" s="65"/>
      <c r="O67" s="65"/>
      <c r="P67" s="65"/>
      <c r="Q67" s="66"/>
    </row>
    <row r="68" spans="1:19" ht="30" customHeight="1">
      <c r="A68" s="75" t="s">
        <v>118</v>
      </c>
      <c r="B68" s="65"/>
      <c r="C68" s="66"/>
      <c r="D68" s="47"/>
      <c r="E68" s="47"/>
      <c r="F68" s="47"/>
      <c r="G68" s="47"/>
      <c r="H68" s="41"/>
      <c r="I68" s="76"/>
      <c r="J68" s="72"/>
      <c r="K68" s="41"/>
      <c r="S68" s="56">
        <f>COUNTBLANK(D68)+COUNTBLANK(E68)+COUNTBLANK(F68)+COUNTBLANK(G68)+COUNTBLANK(H68)</f>
        <v>5</v>
      </c>
    </row>
    <row r="69" spans="1:19" ht="30" customHeight="1">
      <c r="A69" s="75" t="s">
        <v>119</v>
      </c>
      <c r="B69" s="65"/>
      <c r="C69" s="66"/>
      <c r="D69" s="47"/>
      <c r="E69" s="47"/>
      <c r="F69" s="47"/>
      <c r="G69" s="47"/>
      <c r="H69" s="41"/>
      <c r="I69" s="76"/>
      <c r="J69" s="72"/>
      <c r="K69" s="41"/>
      <c r="S69" s="56">
        <f>COUNTBLANK(D69)+COUNTBLANK(E69)+COUNTBLANK(F69)+COUNTBLANK(G69)+COUNTBLANK(H69)</f>
        <v>5</v>
      </c>
    </row>
    <row r="70" spans="1:19" ht="30" customHeight="1">
      <c r="A70" s="75" t="s">
        <v>120</v>
      </c>
      <c r="B70" s="65"/>
      <c r="C70" s="66"/>
      <c r="D70" s="47"/>
      <c r="E70" s="47"/>
      <c r="F70" s="47"/>
      <c r="G70" s="47"/>
      <c r="H70" s="41"/>
      <c r="I70" s="76"/>
      <c r="J70" s="72"/>
      <c r="K70" s="41"/>
      <c r="S70" s="56">
        <f>COUNTBLANK(D70)+COUNTBLANK(E70)+COUNTBLANK(F70)+COUNTBLANK(G70)+COUNTBLANK(H70)</f>
        <v>5</v>
      </c>
    </row>
    <row r="71" spans="1:19" ht="30" customHeight="1">
      <c r="A71" s="75" t="s">
        <v>121</v>
      </c>
      <c r="B71" s="65"/>
      <c r="C71" s="66"/>
      <c r="D71" s="47"/>
      <c r="E71" s="47"/>
      <c r="F71" s="47"/>
      <c r="G71" s="47"/>
      <c r="H71" s="41"/>
      <c r="I71" s="76"/>
      <c r="J71" s="72"/>
      <c r="K71" s="41"/>
      <c r="S71" s="56">
        <f>COUNTBLANK(E71)+COUNTBLANK(F71)+COUNTBLANK(G71)+COUNTBLANK(H71)</f>
        <v>4</v>
      </c>
    </row>
    <row r="72" spans="1:19" ht="30" customHeight="1">
      <c r="A72" s="75" t="s">
        <v>122</v>
      </c>
      <c r="B72" s="65"/>
      <c r="C72" s="66"/>
      <c r="D72" s="47"/>
      <c r="E72" s="47"/>
      <c r="F72" s="47"/>
      <c r="G72" s="47"/>
      <c r="H72" s="41"/>
      <c r="I72" s="76"/>
      <c r="J72" s="72"/>
      <c r="K72" s="41"/>
      <c r="S72" s="56">
        <f>COUNTBLANK(E72)+COUNTBLANK(F72)+COUNTBLANK(G72)+COUNTBLANK(H72)</f>
        <v>4</v>
      </c>
    </row>
    <row r="73" spans="1:19" ht="30" customHeight="1">
      <c r="A73" s="77"/>
      <c r="B73" s="71"/>
      <c r="C73" s="72"/>
      <c r="D73" s="47"/>
      <c r="E73" s="47"/>
      <c r="F73" s="47"/>
      <c r="G73" s="47"/>
      <c r="H73" s="41"/>
      <c r="I73" s="76"/>
      <c r="J73" s="72"/>
      <c r="K73" s="41"/>
    </row>
    <row r="74" spans="1:19" ht="16.05" customHeight="1">
      <c r="A74" s="42" t="s">
        <v>123</v>
      </c>
    </row>
    <row r="76" spans="1:19" ht="19.5" customHeight="1">
      <c r="A76" s="67" t="s">
        <v>124</v>
      </c>
      <c r="B76" s="65"/>
      <c r="C76" s="65"/>
      <c r="D76" s="65"/>
      <c r="E76" s="65"/>
      <c r="F76" s="65"/>
      <c r="G76" s="65"/>
      <c r="H76" s="65"/>
      <c r="I76" s="66"/>
    </row>
    <row r="77" spans="1:19" ht="15" customHeight="1">
      <c r="A77" s="68" t="s">
        <v>125</v>
      </c>
      <c r="B77" s="65"/>
      <c r="C77" s="66"/>
      <c r="D77" s="73"/>
      <c r="E77" s="71"/>
      <c r="F77" s="72"/>
      <c r="G77" s="69" t="s">
        <v>126</v>
      </c>
      <c r="H77" s="65"/>
      <c r="I77" s="66"/>
      <c r="J77" s="64" t="s">
        <v>82</v>
      </c>
      <c r="K77" s="65"/>
      <c r="L77" s="65"/>
      <c r="M77" s="65"/>
      <c r="N77" s="65"/>
      <c r="O77" s="65"/>
      <c r="P77" s="65"/>
      <c r="Q77" s="66"/>
      <c r="S77" s="56">
        <f>IF($D$8="該当する",0,COUNTBLANK(D77))</f>
        <v>1</v>
      </c>
    </row>
    <row r="78" spans="1:19" ht="15" customHeight="1">
      <c r="A78" s="68" t="s">
        <v>127</v>
      </c>
      <c r="B78" s="65"/>
      <c r="C78" s="66"/>
      <c r="D78" s="73"/>
      <c r="E78" s="71"/>
      <c r="F78" s="72"/>
      <c r="G78" s="69" t="s">
        <v>128</v>
      </c>
      <c r="H78" s="65"/>
      <c r="I78" s="66"/>
      <c r="J78" s="64" t="s">
        <v>82</v>
      </c>
      <c r="K78" s="65"/>
      <c r="L78" s="65"/>
      <c r="M78" s="65"/>
      <c r="N78" s="65"/>
      <c r="O78" s="65"/>
      <c r="P78" s="65"/>
      <c r="Q78" s="66"/>
      <c r="S78" s="56">
        <f>IF($D$8="該当する",0,COUNTBLANK(D78))</f>
        <v>1</v>
      </c>
    </row>
    <row r="79" spans="1:19" ht="19.5" customHeight="1">
      <c r="A79" s="67" t="s">
        <v>129</v>
      </c>
      <c r="B79" s="65"/>
      <c r="C79" s="65"/>
      <c r="D79" s="65"/>
      <c r="E79" s="65"/>
      <c r="F79" s="65"/>
      <c r="G79" s="65"/>
      <c r="H79" s="65"/>
      <c r="I79" s="66"/>
    </row>
    <row r="80" spans="1:19" ht="15" customHeight="1">
      <c r="A80" s="68" t="s">
        <v>130</v>
      </c>
      <c r="B80" s="65"/>
      <c r="C80" s="66"/>
      <c r="D80" s="73"/>
      <c r="E80" s="71"/>
      <c r="F80" s="72"/>
      <c r="G80" s="69" t="s">
        <v>131</v>
      </c>
      <c r="H80" s="65"/>
      <c r="I80" s="66"/>
      <c r="J80" s="64" t="s">
        <v>82</v>
      </c>
      <c r="K80" s="65"/>
      <c r="L80" s="65"/>
      <c r="M80" s="65"/>
      <c r="N80" s="65"/>
      <c r="O80" s="65"/>
      <c r="P80" s="65"/>
      <c r="Q80" s="66"/>
      <c r="S80" s="56">
        <f>IF($D$8="該当する",0,COUNTBLANK(D80))</f>
        <v>1</v>
      </c>
    </row>
    <row r="81" spans="1:19" ht="15" customHeight="1">
      <c r="A81" s="68" t="s">
        <v>132</v>
      </c>
      <c r="B81" s="65"/>
      <c r="C81" s="66"/>
      <c r="D81" s="73"/>
      <c r="E81" s="71"/>
      <c r="F81" s="72"/>
      <c r="G81" s="69" t="s">
        <v>133</v>
      </c>
      <c r="H81" s="65"/>
      <c r="I81" s="66"/>
      <c r="J81" s="64" t="s">
        <v>82</v>
      </c>
      <c r="K81" s="65"/>
      <c r="L81" s="65"/>
      <c r="M81" s="65"/>
      <c r="N81" s="65"/>
      <c r="O81" s="65"/>
      <c r="P81" s="65"/>
      <c r="Q81" s="66"/>
      <c r="S81" s="56">
        <f>IF($D$8="該当する",0,COUNTBLANK(D81))</f>
        <v>1</v>
      </c>
    </row>
    <row r="82" spans="1:19" ht="15" customHeight="1">
      <c r="A82" s="68" t="s">
        <v>134</v>
      </c>
      <c r="B82" s="65"/>
      <c r="C82" s="66"/>
      <c r="D82" s="73"/>
      <c r="E82" s="71"/>
      <c r="F82" s="72"/>
      <c r="G82" s="69" t="s">
        <v>128</v>
      </c>
      <c r="H82" s="65"/>
      <c r="I82" s="66"/>
      <c r="J82" s="64" t="s">
        <v>82</v>
      </c>
      <c r="K82" s="65"/>
      <c r="L82" s="65"/>
      <c r="M82" s="65"/>
      <c r="N82" s="65"/>
      <c r="O82" s="65"/>
      <c r="P82" s="65"/>
      <c r="Q82" s="66"/>
      <c r="S82" s="56">
        <f>IF($D$8="該当する",0,COUNTBLANK(D82))</f>
        <v>1</v>
      </c>
    </row>
    <row r="83" spans="1:19" ht="15" customHeight="1">
      <c r="A83" s="68" t="s">
        <v>135</v>
      </c>
      <c r="B83" s="65"/>
      <c r="C83" s="66"/>
      <c r="D83" s="73"/>
      <c r="E83" s="71"/>
      <c r="F83" s="72"/>
      <c r="G83" s="69" t="s">
        <v>136</v>
      </c>
      <c r="H83" s="65"/>
      <c r="I83" s="66"/>
      <c r="J83" s="64" t="s">
        <v>82</v>
      </c>
      <c r="K83" s="65"/>
      <c r="L83" s="65"/>
      <c r="M83" s="65"/>
      <c r="N83" s="65"/>
      <c r="O83" s="65"/>
      <c r="P83" s="65"/>
      <c r="Q83" s="66"/>
      <c r="S83" s="56">
        <f>IF($D$8="該当する",0,COUNTBLANK(D83))</f>
        <v>1</v>
      </c>
    </row>
    <row r="84" spans="1:19" ht="19.5" customHeight="1">
      <c r="A84" s="67" t="s">
        <v>137</v>
      </c>
      <c r="B84" s="65"/>
      <c r="C84" s="65"/>
      <c r="D84" s="65"/>
      <c r="E84" s="65"/>
      <c r="F84" s="65"/>
      <c r="G84" s="65"/>
      <c r="H84" s="65"/>
      <c r="I84" s="66"/>
    </row>
    <row r="85" spans="1:19" ht="37.5" customHeight="1">
      <c r="A85" s="86" t="s">
        <v>138</v>
      </c>
      <c r="B85" s="65"/>
      <c r="C85" s="66"/>
      <c r="D85" s="49" t="s">
        <v>139</v>
      </c>
      <c r="E85" s="49" t="s">
        <v>140</v>
      </c>
      <c r="F85" s="49" t="s">
        <v>141</v>
      </c>
      <c r="G85" s="49" t="s">
        <v>142</v>
      </c>
      <c r="H85" s="74" t="s">
        <v>117</v>
      </c>
      <c r="I85" s="65"/>
      <c r="J85" s="65"/>
      <c r="K85" s="65"/>
      <c r="L85" s="65"/>
      <c r="M85" s="65"/>
      <c r="N85" s="65"/>
      <c r="O85" s="65"/>
      <c r="P85" s="65"/>
      <c r="Q85" s="66"/>
    </row>
    <row r="86" spans="1:19" ht="18.75" customHeight="1">
      <c r="A86" s="75" t="s">
        <v>143</v>
      </c>
      <c r="B86" s="65"/>
      <c r="C86" s="66"/>
      <c r="D86" s="47"/>
      <c r="E86" s="47"/>
      <c r="F86" s="47"/>
      <c r="G86" s="47"/>
      <c r="S86" s="56">
        <f>IF($D$28="１直営",0,COUNTBLANK(F86)+COUNTBLANK(G86))+COUNTBLANK(D86)+COUNTBLANK(E86)</f>
        <v>4</v>
      </c>
    </row>
    <row r="87" spans="1:19" ht="18.75" customHeight="1">
      <c r="A87" s="75" t="s">
        <v>144</v>
      </c>
      <c r="B87" s="65"/>
      <c r="C87" s="66"/>
      <c r="D87" s="47"/>
      <c r="E87" s="47"/>
      <c r="F87" s="47"/>
      <c r="G87" s="47"/>
      <c r="S87" s="56">
        <f>IF($D$28="１直営",0,COUNTBLANK(F87)+COUNTBLANK(G87))+COUNTBLANK(D87)+COUNTBLANK(E87)</f>
        <v>4</v>
      </c>
    </row>
    <row r="88" spans="1:19" ht="18.75" customHeight="1">
      <c r="A88" s="75" t="s">
        <v>145</v>
      </c>
      <c r="B88" s="65"/>
      <c r="C88" s="66"/>
      <c r="D88" s="47"/>
      <c r="E88" s="47"/>
      <c r="F88" s="47"/>
      <c r="G88" s="47"/>
      <c r="S88" s="56">
        <f>IF($D$28="１直営",0,COUNTBLANK(F88)+COUNTBLANK(G88))+COUNTBLANK(D88)+COUNTBLANK(E88)</f>
        <v>4</v>
      </c>
    </row>
    <row r="89" spans="1:19" ht="18.75" customHeight="1">
      <c r="A89" s="75" t="s">
        <v>146</v>
      </c>
      <c r="B89" s="65"/>
      <c r="C89" s="66"/>
      <c r="D89" s="47"/>
      <c r="E89" s="47"/>
      <c r="F89" s="47"/>
      <c r="G89" s="47"/>
      <c r="S89" s="56">
        <f>IF($D$28="１直営",0,COUNTBLANK(F89)+COUNTBLANK(G89))+COUNTBLANK(D89)+COUNTBLANK(E89)</f>
        <v>4</v>
      </c>
    </row>
    <row r="90" spans="1:19" ht="18.75" customHeight="1">
      <c r="A90" s="75" t="s">
        <v>147</v>
      </c>
      <c r="B90" s="65"/>
      <c r="C90" s="66"/>
      <c r="D90" s="47"/>
      <c r="E90" s="47"/>
      <c r="F90" s="47"/>
      <c r="G90" s="47"/>
      <c r="S90" s="56">
        <f>IF($D$28="１直営",0,COUNTBLANK(F90)+COUNTBLANK(G90))+COUNTBLANK(D90)+COUNTBLANK(E90)</f>
        <v>4</v>
      </c>
    </row>
    <row r="91" spans="1:19">
      <c r="A91" s="42" t="s">
        <v>148</v>
      </c>
    </row>
    <row r="93" spans="1:19" ht="15" customHeight="1">
      <c r="A93" s="68" t="s">
        <v>149</v>
      </c>
      <c r="B93" s="65"/>
      <c r="C93" s="66"/>
      <c r="D93" s="70"/>
      <c r="E93" s="71"/>
      <c r="F93" s="72"/>
      <c r="G93" s="69" t="s">
        <v>143</v>
      </c>
      <c r="H93" s="65"/>
      <c r="I93" s="66"/>
      <c r="J93" s="64" t="s">
        <v>150</v>
      </c>
      <c r="K93" s="65"/>
      <c r="L93" s="65"/>
      <c r="M93" s="65"/>
      <c r="N93" s="65"/>
      <c r="O93" s="65"/>
      <c r="P93" s="65"/>
      <c r="Q93" s="66"/>
    </row>
    <row r="94" spans="1:19" ht="15" customHeight="1">
      <c r="A94" s="68" t="s">
        <v>151</v>
      </c>
      <c r="B94" s="65"/>
      <c r="C94" s="66"/>
      <c r="D94" s="70"/>
      <c r="E94" s="71"/>
      <c r="F94" s="72"/>
      <c r="G94" s="69" t="s">
        <v>152</v>
      </c>
      <c r="H94" s="65"/>
      <c r="I94" s="66"/>
    </row>
    <row r="95" spans="1:19" ht="15" customHeight="1">
      <c r="A95" s="68" t="s">
        <v>153</v>
      </c>
      <c r="B95" s="65"/>
      <c r="C95" s="66"/>
      <c r="D95" s="73"/>
      <c r="E95" s="71"/>
      <c r="F95" s="72"/>
      <c r="G95" s="69" t="s">
        <v>136</v>
      </c>
      <c r="H95" s="65"/>
      <c r="I95" s="66"/>
      <c r="J95" s="64" t="s">
        <v>154</v>
      </c>
      <c r="K95" s="65"/>
      <c r="L95" s="65"/>
      <c r="M95" s="65"/>
      <c r="N95" s="65"/>
      <c r="O95" s="65"/>
      <c r="P95" s="65"/>
      <c r="Q95" s="66"/>
    </row>
    <row r="96" spans="1:19" ht="15" customHeight="1">
      <c r="A96" s="68" t="s">
        <v>155</v>
      </c>
      <c r="B96" s="65"/>
      <c r="C96" s="66"/>
      <c r="D96" s="70"/>
      <c r="E96" s="71"/>
      <c r="F96" s="72"/>
      <c r="G96" s="69"/>
      <c r="H96" s="65"/>
      <c r="I96" s="66"/>
      <c r="J96" s="64" t="s">
        <v>150</v>
      </c>
      <c r="K96" s="65"/>
      <c r="L96" s="65"/>
      <c r="M96" s="65"/>
      <c r="N96" s="65"/>
      <c r="O96" s="65"/>
      <c r="P96" s="65"/>
      <c r="Q96" s="66"/>
    </row>
    <row r="97" spans="1:19" ht="15" customHeight="1">
      <c r="A97" s="68" t="s">
        <v>156</v>
      </c>
      <c r="B97" s="65"/>
      <c r="C97" s="66"/>
      <c r="D97" s="70"/>
      <c r="E97" s="71"/>
      <c r="F97" s="72"/>
      <c r="G97" s="69"/>
      <c r="H97" s="65"/>
      <c r="I97" s="66"/>
    </row>
    <row r="98" spans="1:19" ht="15" customHeight="1">
      <c r="A98" s="68" t="s">
        <v>157</v>
      </c>
      <c r="B98" s="65"/>
      <c r="C98" s="66"/>
      <c r="D98" s="73"/>
      <c r="E98" s="71"/>
      <c r="F98" s="72"/>
      <c r="G98" s="69"/>
      <c r="H98" s="65"/>
      <c r="I98" s="66"/>
      <c r="J98" s="64" t="s">
        <v>154</v>
      </c>
      <c r="K98" s="65"/>
      <c r="L98" s="65"/>
      <c r="M98" s="65"/>
      <c r="N98" s="65"/>
      <c r="O98" s="65"/>
      <c r="P98" s="65"/>
      <c r="Q98" s="66"/>
    </row>
    <row r="99" spans="1:19" ht="19.5" customHeight="1">
      <c r="A99" s="67" t="s">
        <v>158</v>
      </c>
      <c r="B99" s="65"/>
      <c r="C99" s="65"/>
      <c r="D99" s="65"/>
      <c r="E99" s="65"/>
      <c r="F99" s="65"/>
      <c r="G99" s="65"/>
      <c r="H99" s="65"/>
      <c r="I99" s="66"/>
    </row>
    <row r="100" spans="1:19" ht="15" customHeight="1">
      <c r="A100" s="68" t="s">
        <v>159</v>
      </c>
      <c r="B100" s="65"/>
      <c r="C100" s="66"/>
      <c r="D100" s="70"/>
      <c r="E100" s="71"/>
      <c r="F100" s="72"/>
      <c r="G100" s="69" t="s">
        <v>74</v>
      </c>
      <c r="H100" s="65"/>
      <c r="I100" s="66"/>
      <c r="J100" s="64" t="s">
        <v>58</v>
      </c>
      <c r="K100" s="65"/>
      <c r="L100" s="65"/>
      <c r="M100" s="65"/>
      <c r="N100" s="65"/>
      <c r="O100" s="65"/>
      <c r="P100" s="65"/>
      <c r="Q100" s="66"/>
      <c r="S100" s="56">
        <f>IF($D$8="該当する",0,COUNTBLANK(D100))</f>
        <v>1</v>
      </c>
    </row>
    <row r="101" spans="1:19" ht="19.5" customHeight="1">
      <c r="A101" s="67" t="s">
        <v>160</v>
      </c>
      <c r="B101" s="65"/>
      <c r="C101" s="65"/>
      <c r="D101" s="65"/>
      <c r="E101" s="65"/>
      <c r="F101" s="65"/>
      <c r="G101" s="65"/>
      <c r="H101" s="65"/>
      <c r="I101" s="66"/>
    </row>
    <row r="102" spans="1:19" ht="15" customHeight="1">
      <c r="A102" s="68" t="s">
        <v>161</v>
      </c>
      <c r="B102" s="65"/>
      <c r="C102" s="66"/>
      <c r="D102" s="70"/>
      <c r="E102" s="71"/>
      <c r="F102" s="72"/>
      <c r="G102" s="69" t="s">
        <v>74</v>
      </c>
      <c r="H102" s="65"/>
      <c r="I102" s="66"/>
      <c r="J102" s="64" t="s">
        <v>58</v>
      </c>
      <c r="K102" s="65"/>
      <c r="L102" s="65"/>
      <c r="M102" s="65"/>
      <c r="N102" s="65"/>
      <c r="O102" s="65"/>
      <c r="P102" s="65"/>
      <c r="Q102" s="66"/>
      <c r="S102" s="56">
        <f>IF($D$8="該当する",0,COUNTBLANK(D102))</f>
        <v>1</v>
      </c>
    </row>
    <row r="103" spans="1:19" ht="15" customHeight="1">
      <c r="A103" s="68" t="s">
        <v>162</v>
      </c>
      <c r="B103" s="65"/>
      <c r="C103" s="66"/>
      <c r="D103" s="70"/>
      <c r="E103" s="71"/>
      <c r="F103" s="72"/>
      <c r="G103" s="69" t="s">
        <v>88</v>
      </c>
      <c r="H103" s="65"/>
      <c r="I103" s="66"/>
      <c r="J103" s="64" t="s">
        <v>63</v>
      </c>
      <c r="K103" s="65"/>
      <c r="L103" s="65"/>
      <c r="M103" s="65"/>
      <c r="N103" s="65"/>
      <c r="O103" s="65"/>
      <c r="P103" s="65"/>
      <c r="Q103" s="66"/>
      <c r="S103" s="56">
        <f t="shared" ref="S103:S108" si="3">IF(OR($D$8="該当する",AND($D$102&lt;&gt;"",$D$102&lt;&gt;"１有")),0,COUNTBLANK(D103))</f>
        <v>1</v>
      </c>
    </row>
    <row r="104" spans="1:19" ht="15" customHeight="1">
      <c r="A104" s="68" t="s">
        <v>163</v>
      </c>
      <c r="B104" s="65"/>
      <c r="C104" s="66"/>
      <c r="D104" s="70"/>
      <c r="E104" s="71"/>
      <c r="F104" s="72"/>
      <c r="G104" s="69" t="s">
        <v>62</v>
      </c>
      <c r="H104" s="65"/>
      <c r="I104" s="66"/>
      <c r="J104" s="64" t="s">
        <v>63</v>
      </c>
      <c r="K104" s="65"/>
      <c r="L104" s="65"/>
      <c r="M104" s="65"/>
      <c r="N104" s="65"/>
      <c r="O104" s="65"/>
      <c r="P104" s="65"/>
      <c r="Q104" s="66"/>
      <c r="S104" s="56">
        <f t="shared" si="3"/>
        <v>1</v>
      </c>
    </row>
    <row r="105" spans="1:19" ht="15" customHeight="1">
      <c r="A105" s="68" t="s">
        <v>164</v>
      </c>
      <c r="B105" s="65"/>
      <c r="C105" s="66"/>
      <c r="D105" s="70"/>
      <c r="E105" s="71"/>
      <c r="F105" s="72"/>
      <c r="G105" s="69" t="s">
        <v>62</v>
      </c>
      <c r="H105" s="65"/>
      <c r="I105" s="66"/>
      <c r="J105" s="64" t="s">
        <v>63</v>
      </c>
      <c r="K105" s="65"/>
      <c r="L105" s="65"/>
      <c r="M105" s="65"/>
      <c r="N105" s="65"/>
      <c r="O105" s="65"/>
      <c r="P105" s="65"/>
      <c r="Q105" s="66"/>
      <c r="S105" s="56">
        <f t="shared" si="3"/>
        <v>1</v>
      </c>
    </row>
    <row r="106" spans="1:19" ht="15" customHeight="1">
      <c r="A106" s="68" t="s">
        <v>165</v>
      </c>
      <c r="B106" s="65"/>
      <c r="C106" s="66"/>
      <c r="D106" s="70"/>
      <c r="E106" s="71"/>
      <c r="F106" s="72"/>
      <c r="G106" s="69" t="s">
        <v>88</v>
      </c>
      <c r="H106" s="65"/>
      <c r="I106" s="66"/>
      <c r="J106" s="64" t="s">
        <v>63</v>
      </c>
      <c r="K106" s="65"/>
      <c r="L106" s="65"/>
      <c r="M106" s="65"/>
      <c r="N106" s="65"/>
      <c r="O106" s="65"/>
      <c r="P106" s="65"/>
      <c r="Q106" s="66"/>
      <c r="S106" s="56">
        <f t="shared" si="3"/>
        <v>1</v>
      </c>
    </row>
    <row r="107" spans="1:19" ht="15" customHeight="1">
      <c r="A107" s="68" t="s">
        <v>166</v>
      </c>
      <c r="B107" s="65"/>
      <c r="C107" s="66"/>
      <c r="D107" s="70"/>
      <c r="E107" s="71"/>
      <c r="F107" s="72"/>
      <c r="G107" s="69" t="s">
        <v>62</v>
      </c>
      <c r="H107" s="65"/>
      <c r="I107" s="66"/>
      <c r="J107" s="64" t="s">
        <v>63</v>
      </c>
      <c r="K107" s="65"/>
      <c r="L107" s="65"/>
      <c r="M107" s="65"/>
      <c r="N107" s="65"/>
      <c r="O107" s="65"/>
      <c r="P107" s="65"/>
      <c r="Q107" s="66"/>
      <c r="S107" s="56">
        <f t="shared" si="3"/>
        <v>1</v>
      </c>
    </row>
    <row r="108" spans="1:19" ht="15" customHeight="1">
      <c r="A108" s="68" t="s">
        <v>167</v>
      </c>
      <c r="B108" s="65"/>
      <c r="C108" s="66"/>
      <c r="D108" s="70"/>
      <c r="E108" s="71"/>
      <c r="F108" s="72"/>
      <c r="G108" s="69" t="s">
        <v>62</v>
      </c>
      <c r="H108" s="65"/>
      <c r="I108" s="66"/>
      <c r="J108" s="64" t="s">
        <v>63</v>
      </c>
      <c r="K108" s="65"/>
      <c r="L108" s="65"/>
      <c r="M108" s="65"/>
      <c r="N108" s="65"/>
      <c r="O108" s="65"/>
      <c r="P108" s="65"/>
      <c r="Q108" s="66"/>
      <c r="S108" s="56">
        <f t="shared" si="3"/>
        <v>1</v>
      </c>
    </row>
    <row r="109" spans="1:19" ht="15" customHeight="1">
      <c r="A109" s="68" t="s">
        <v>168</v>
      </c>
      <c r="B109" s="65"/>
      <c r="C109" s="66"/>
      <c r="D109" s="70"/>
      <c r="E109" s="71"/>
      <c r="F109" s="72"/>
      <c r="G109" s="69"/>
      <c r="H109" s="65"/>
      <c r="I109" s="66"/>
      <c r="S109" s="56">
        <f>IF(OR($D$8="該当する",AND($D$108&lt;&gt;"",$D$108&lt;&gt;"○"),$D$102="２無"),0,COUNTBLANK(D109))</f>
        <v>1</v>
      </c>
    </row>
    <row r="110" spans="1:19" ht="19.5" customHeight="1">
      <c r="A110" s="67" t="s">
        <v>169</v>
      </c>
      <c r="B110" s="65"/>
      <c r="C110" s="65"/>
      <c r="D110" s="65"/>
      <c r="E110" s="65"/>
      <c r="F110" s="65"/>
      <c r="G110" s="65"/>
      <c r="H110" s="65"/>
      <c r="I110" s="66"/>
    </row>
    <row r="111" spans="1:19" ht="15" customHeight="1">
      <c r="A111" s="68" t="s">
        <v>170</v>
      </c>
      <c r="B111" s="65"/>
      <c r="C111" s="66"/>
      <c r="D111" s="70"/>
      <c r="E111" s="71"/>
      <c r="F111" s="72"/>
      <c r="G111" s="69" t="s">
        <v>74</v>
      </c>
      <c r="H111" s="65"/>
      <c r="I111" s="66"/>
      <c r="J111" s="64" t="s">
        <v>58</v>
      </c>
      <c r="K111" s="65"/>
      <c r="L111" s="65"/>
      <c r="M111" s="65"/>
      <c r="N111" s="65"/>
      <c r="O111" s="65"/>
      <c r="P111" s="65"/>
      <c r="Q111" s="66"/>
      <c r="S111" s="56">
        <f>IF($D$8="該当する",0,COUNTBLANK(D111))</f>
        <v>1</v>
      </c>
    </row>
    <row r="112" spans="1:19" ht="15" customHeight="1">
      <c r="A112" s="68" t="s">
        <v>171</v>
      </c>
      <c r="B112" s="65"/>
      <c r="C112" s="66"/>
      <c r="D112" s="73"/>
      <c r="E112" s="71"/>
      <c r="F112" s="72"/>
      <c r="G112" s="69" t="s">
        <v>172</v>
      </c>
      <c r="H112" s="65"/>
      <c r="I112" s="66"/>
      <c r="J112" s="64" t="s">
        <v>173</v>
      </c>
      <c r="K112" s="65"/>
      <c r="L112" s="65"/>
      <c r="M112" s="65"/>
      <c r="N112" s="65"/>
      <c r="O112" s="65"/>
      <c r="P112" s="65"/>
      <c r="Q112" s="66"/>
      <c r="S112" s="56">
        <f>IF(OR($D$8="該当する",AND($D$111&lt;&gt;"",$D$111&lt;&gt;"１有")),0,COUNTBLANK(D112))</f>
        <v>1</v>
      </c>
    </row>
    <row r="113" spans="1:19" ht="15" customHeight="1">
      <c r="A113" s="68" t="s">
        <v>174</v>
      </c>
      <c r="B113" s="65"/>
      <c r="C113" s="66"/>
      <c r="D113" s="73"/>
      <c r="E113" s="71"/>
      <c r="F113" s="72"/>
      <c r="G113" s="69" t="s">
        <v>107</v>
      </c>
      <c r="H113" s="65"/>
      <c r="I113" s="66"/>
      <c r="J113" s="64" t="s">
        <v>175</v>
      </c>
      <c r="K113" s="65"/>
      <c r="L113" s="65"/>
      <c r="M113" s="65"/>
      <c r="N113" s="65"/>
      <c r="O113" s="65"/>
      <c r="P113" s="65"/>
      <c r="Q113" s="66"/>
      <c r="S113" s="56">
        <f>IF(OR($D$8="該当する",AND($D$111&lt;&gt;"",$D$111&lt;&gt;"１有")),0,COUNTBLANK(D113))</f>
        <v>1</v>
      </c>
    </row>
    <row r="114" spans="1:19" ht="37.5" customHeight="1">
      <c r="A114" s="86" t="s">
        <v>176</v>
      </c>
      <c r="B114" s="65"/>
      <c r="C114" s="66"/>
      <c r="D114" s="49" t="s">
        <v>177</v>
      </c>
      <c r="E114" s="49" t="s">
        <v>178</v>
      </c>
      <c r="F114" s="49" t="s">
        <v>179</v>
      </c>
      <c r="G114" s="49" t="s">
        <v>180</v>
      </c>
      <c r="H114" s="74" t="s">
        <v>181</v>
      </c>
      <c r="I114" s="65"/>
      <c r="J114" s="65"/>
      <c r="K114" s="65"/>
      <c r="L114" s="65"/>
      <c r="M114" s="65"/>
      <c r="N114" s="65"/>
      <c r="O114" s="65"/>
      <c r="P114" s="65"/>
      <c r="Q114" s="66"/>
    </row>
    <row r="115" spans="1:19" ht="18.75" customHeight="1">
      <c r="A115" s="75" t="s">
        <v>182</v>
      </c>
      <c r="B115" s="65"/>
      <c r="C115" s="66"/>
      <c r="D115" s="48"/>
      <c r="E115" s="48"/>
      <c r="F115" s="48"/>
      <c r="G115" s="48"/>
      <c r="S115" s="56">
        <f>IF(OR($D$8="該当する",AND($D$111&lt;&gt;"",$D$111&lt;&gt;"１有")),0,COUNTBLANK(D115)+COUNTBLANK(E115)+COUNTBLANK(F115)+COUNTBLANK(G115))</f>
        <v>4</v>
      </c>
    </row>
    <row r="116" spans="1:19" ht="18.75" customHeight="1">
      <c r="A116" s="75" t="s">
        <v>183</v>
      </c>
      <c r="B116" s="65"/>
      <c r="C116" s="66"/>
      <c r="D116" s="47"/>
      <c r="E116" s="47"/>
      <c r="F116" s="47"/>
      <c r="G116" s="47"/>
      <c r="S116" s="56">
        <f>IF(OR($D$8="該当する",AND($D$111&lt;&gt;"",$D$111&lt;&gt;"１有")),0,COUNTBLANK(D116)+COUNTBLANK(E116)+COUNTBLANK(F116)+COUNTBLANK(G116))</f>
        <v>4</v>
      </c>
    </row>
    <row r="117" spans="1:19" ht="18.75" customHeight="1">
      <c r="A117" s="75" t="s">
        <v>184</v>
      </c>
      <c r="B117" s="65"/>
      <c r="C117" s="66"/>
      <c r="D117" s="47"/>
      <c r="E117" s="47"/>
      <c r="F117" s="47"/>
      <c r="G117" s="47"/>
      <c r="S117" s="56">
        <f>IF(OR($D$8="該当する",AND($D$111&lt;&gt;"",$D$111&lt;&gt;"１有")),0,COUNTBLANK(D117)+COUNTBLANK(E117)+COUNTBLANK(F117)+COUNTBLANK(G117))</f>
        <v>4</v>
      </c>
    </row>
    <row r="118" spans="1:19">
      <c r="A118" s="4" t="s">
        <v>185</v>
      </c>
    </row>
    <row r="120" spans="1:19" ht="15" customHeight="1">
      <c r="A120" s="68" t="s">
        <v>186</v>
      </c>
      <c r="B120" s="65"/>
      <c r="C120" s="66"/>
      <c r="D120" s="70"/>
      <c r="E120" s="71"/>
      <c r="F120" s="72"/>
      <c r="G120" s="69" t="s">
        <v>74</v>
      </c>
      <c r="H120" s="65"/>
      <c r="I120" s="66"/>
      <c r="J120" s="64" t="s">
        <v>58</v>
      </c>
      <c r="K120" s="65"/>
      <c r="L120" s="65"/>
      <c r="M120" s="65"/>
      <c r="N120" s="65"/>
      <c r="O120" s="65"/>
      <c r="P120" s="65"/>
      <c r="Q120" s="66"/>
      <c r="S120" s="56">
        <f>IF($D$8="該当する",0,COUNTBLANK(D120))</f>
        <v>1</v>
      </c>
    </row>
    <row r="121" spans="1:19" ht="15" customHeight="1">
      <c r="A121" s="68" t="s">
        <v>187</v>
      </c>
      <c r="B121" s="65"/>
      <c r="C121" s="66"/>
      <c r="D121" s="70"/>
      <c r="E121" s="71"/>
      <c r="F121" s="72"/>
      <c r="G121" s="69" t="s">
        <v>74</v>
      </c>
      <c r="H121" s="65"/>
      <c r="I121" s="66"/>
      <c r="J121" s="64" t="s">
        <v>58</v>
      </c>
      <c r="K121" s="65"/>
      <c r="L121" s="65"/>
      <c r="M121" s="65"/>
      <c r="N121" s="65"/>
      <c r="O121" s="65"/>
      <c r="P121" s="65"/>
      <c r="Q121" s="66"/>
      <c r="S121" s="56">
        <f>IF($D$8="該当する",0,COUNTBLANK(D121))</f>
        <v>1</v>
      </c>
    </row>
    <row r="122" spans="1:19" ht="15" customHeight="1">
      <c r="A122" s="68" t="s">
        <v>188</v>
      </c>
      <c r="B122" s="65"/>
      <c r="C122" s="66"/>
      <c r="D122" s="70"/>
      <c r="E122" s="71"/>
      <c r="F122" s="72"/>
      <c r="G122" s="69" t="s">
        <v>74</v>
      </c>
      <c r="H122" s="65"/>
      <c r="I122" s="66"/>
      <c r="J122" s="64" t="s">
        <v>58</v>
      </c>
      <c r="K122" s="65"/>
      <c r="L122" s="65"/>
      <c r="M122" s="65"/>
      <c r="N122" s="65"/>
      <c r="O122" s="65"/>
      <c r="P122" s="65"/>
      <c r="Q122" s="66"/>
      <c r="S122" s="56">
        <f>IF($D$8="該当する",0,COUNTBLANK(D122))</f>
        <v>1</v>
      </c>
    </row>
    <row r="123" spans="1:19" ht="15" customHeight="1">
      <c r="A123" s="68" t="s">
        <v>189</v>
      </c>
      <c r="B123" s="65"/>
      <c r="C123" s="66"/>
      <c r="D123" s="70"/>
      <c r="E123" s="71"/>
      <c r="F123" s="72"/>
      <c r="G123" s="69" t="s">
        <v>74</v>
      </c>
      <c r="H123" s="65"/>
      <c r="I123" s="66"/>
      <c r="J123" s="64" t="s">
        <v>58</v>
      </c>
      <c r="K123" s="65"/>
      <c r="L123" s="65"/>
      <c r="M123" s="65"/>
      <c r="N123" s="65"/>
      <c r="O123" s="65"/>
      <c r="P123" s="65"/>
      <c r="Q123" s="66"/>
      <c r="S123" s="56">
        <f>IF($D$8="該当する",0,COUNTBLANK(D123))</f>
        <v>1</v>
      </c>
    </row>
    <row r="124" spans="1:19" ht="15" customHeight="1">
      <c r="A124" s="68" t="s">
        <v>190</v>
      </c>
      <c r="B124" s="65"/>
      <c r="C124" s="66"/>
      <c r="D124" s="73"/>
      <c r="E124" s="71"/>
      <c r="F124" s="72"/>
      <c r="G124" s="69" t="s">
        <v>81</v>
      </c>
      <c r="H124" s="65"/>
      <c r="I124" s="66"/>
      <c r="J124" s="64" t="s">
        <v>82</v>
      </c>
      <c r="K124" s="65"/>
      <c r="L124" s="65"/>
      <c r="M124" s="65"/>
      <c r="N124" s="65"/>
      <c r="O124" s="65"/>
      <c r="P124" s="65"/>
      <c r="Q124" s="66"/>
      <c r="S124" s="56">
        <f t="shared" ref="S124:S129" si="4">IF(OR($D$8="該当する",AND($D$123&lt;&gt;"",$D$123&lt;&gt;"１有")),0,COUNTBLANK(D124))</f>
        <v>1</v>
      </c>
    </row>
    <row r="125" spans="1:19" ht="15" customHeight="1">
      <c r="A125" s="68" t="s">
        <v>191</v>
      </c>
      <c r="B125" s="65"/>
      <c r="C125" s="66"/>
      <c r="D125" s="73"/>
      <c r="E125" s="71"/>
      <c r="F125" s="72"/>
      <c r="G125" s="69"/>
      <c r="H125" s="65"/>
      <c r="I125" s="66"/>
      <c r="J125" s="64" t="s">
        <v>82</v>
      </c>
      <c r="K125" s="65"/>
      <c r="L125" s="65"/>
      <c r="M125" s="65"/>
      <c r="N125" s="65"/>
      <c r="O125" s="65"/>
      <c r="P125" s="65"/>
      <c r="Q125" s="66"/>
      <c r="S125" s="56">
        <f t="shared" si="4"/>
        <v>1</v>
      </c>
    </row>
    <row r="126" spans="1:19" ht="15" customHeight="1">
      <c r="A126" s="68" t="s">
        <v>192</v>
      </c>
      <c r="B126" s="65"/>
      <c r="C126" s="66"/>
      <c r="D126" s="73"/>
      <c r="E126" s="71"/>
      <c r="F126" s="72"/>
      <c r="G126" s="69"/>
      <c r="H126" s="65"/>
      <c r="I126" s="66"/>
      <c r="J126" s="64" t="s">
        <v>82</v>
      </c>
      <c r="K126" s="65"/>
      <c r="L126" s="65"/>
      <c r="M126" s="65"/>
      <c r="N126" s="65"/>
      <c r="O126" s="65"/>
      <c r="P126" s="65"/>
      <c r="Q126" s="66"/>
      <c r="S126" s="56">
        <f t="shared" si="4"/>
        <v>1</v>
      </c>
    </row>
    <row r="127" spans="1:19" ht="15" customHeight="1">
      <c r="A127" s="68" t="s">
        <v>193</v>
      </c>
      <c r="B127" s="65"/>
      <c r="C127" s="66"/>
      <c r="D127" s="73"/>
      <c r="E127" s="71"/>
      <c r="F127" s="72"/>
      <c r="G127" s="69"/>
      <c r="H127" s="65"/>
      <c r="I127" s="66"/>
      <c r="J127" s="64" t="s">
        <v>82</v>
      </c>
      <c r="K127" s="65"/>
      <c r="L127" s="65"/>
      <c r="M127" s="65"/>
      <c r="N127" s="65"/>
      <c r="O127" s="65"/>
      <c r="P127" s="65"/>
      <c r="Q127" s="66"/>
      <c r="S127" s="56">
        <f t="shared" si="4"/>
        <v>1</v>
      </c>
    </row>
    <row r="128" spans="1:19" ht="15" customHeight="1">
      <c r="A128" s="68" t="s">
        <v>194</v>
      </c>
      <c r="B128" s="65"/>
      <c r="C128" s="66"/>
      <c r="D128" s="73"/>
      <c r="E128" s="71"/>
      <c r="F128" s="72"/>
      <c r="G128" s="69"/>
      <c r="H128" s="65"/>
      <c r="I128" s="66"/>
      <c r="J128" s="64" t="s">
        <v>82</v>
      </c>
      <c r="K128" s="65"/>
      <c r="L128" s="65"/>
      <c r="M128" s="65"/>
      <c r="N128" s="65"/>
      <c r="O128" s="65"/>
      <c r="P128" s="65"/>
      <c r="Q128" s="66"/>
      <c r="S128" s="56">
        <f t="shared" si="4"/>
        <v>1</v>
      </c>
    </row>
    <row r="129" spans="1:19" ht="15" customHeight="1">
      <c r="A129" s="68" t="s">
        <v>195</v>
      </c>
      <c r="B129" s="65"/>
      <c r="C129" s="66"/>
      <c r="D129" s="73"/>
      <c r="E129" s="71"/>
      <c r="F129" s="72"/>
      <c r="G129" s="69"/>
      <c r="H129" s="65"/>
      <c r="I129" s="66"/>
      <c r="J129" s="64" t="s">
        <v>82</v>
      </c>
      <c r="K129" s="65"/>
      <c r="L129" s="65"/>
      <c r="M129" s="65"/>
      <c r="N129" s="65"/>
      <c r="O129" s="65"/>
      <c r="P129" s="65"/>
      <c r="Q129" s="66"/>
      <c r="S129" s="56">
        <f t="shared" si="4"/>
        <v>1</v>
      </c>
    </row>
    <row r="130" spans="1:19" ht="15" customHeight="1">
      <c r="A130" s="68" t="s">
        <v>196</v>
      </c>
      <c r="B130" s="65"/>
      <c r="C130" s="66"/>
      <c r="D130" s="70"/>
      <c r="E130" s="71"/>
      <c r="F130" s="72"/>
      <c r="G130" s="69"/>
      <c r="H130" s="65"/>
      <c r="I130" s="66"/>
    </row>
    <row r="131" spans="1:19" ht="19.5" customHeight="1">
      <c r="A131" s="67" t="s">
        <v>197</v>
      </c>
      <c r="B131" s="65"/>
      <c r="C131" s="65"/>
      <c r="D131" s="65"/>
      <c r="E131" s="65"/>
      <c r="F131" s="65"/>
      <c r="G131" s="65"/>
      <c r="H131" s="65"/>
      <c r="I131" s="66"/>
    </row>
    <row r="132" spans="1:19" ht="15" customHeight="1">
      <c r="A132" s="68" t="s">
        <v>198</v>
      </c>
      <c r="B132" s="65"/>
      <c r="C132" s="66"/>
      <c r="D132" s="70"/>
      <c r="E132" s="71"/>
      <c r="F132" s="72"/>
      <c r="G132" s="69" t="s">
        <v>199</v>
      </c>
      <c r="H132" s="65"/>
      <c r="I132" s="66"/>
    </row>
    <row r="133" spans="1:19" ht="15" customHeight="1">
      <c r="A133" s="68" t="s">
        <v>200</v>
      </c>
      <c r="B133" s="65"/>
      <c r="C133" s="66"/>
      <c r="D133" s="73"/>
      <c r="E133" s="71"/>
      <c r="F133" s="72"/>
      <c r="G133" s="69" t="s">
        <v>201</v>
      </c>
      <c r="H133" s="65"/>
      <c r="I133" s="66"/>
      <c r="J133" s="64" t="s">
        <v>202</v>
      </c>
      <c r="K133" s="65"/>
      <c r="L133" s="65"/>
      <c r="M133" s="65"/>
      <c r="N133" s="65"/>
      <c r="O133" s="65"/>
      <c r="P133" s="65"/>
      <c r="Q133" s="66"/>
    </row>
    <row r="134" spans="1:19" ht="15" customHeight="1">
      <c r="A134" s="68" t="s">
        <v>203</v>
      </c>
      <c r="B134" s="65"/>
      <c r="C134" s="66"/>
      <c r="D134" s="73"/>
      <c r="E134" s="71"/>
      <c r="F134" s="72"/>
      <c r="G134" s="69" t="s">
        <v>204</v>
      </c>
      <c r="H134" s="65"/>
      <c r="I134" s="66"/>
      <c r="J134" s="64" t="s">
        <v>173</v>
      </c>
      <c r="K134" s="65"/>
      <c r="L134" s="65"/>
      <c r="M134" s="65"/>
      <c r="N134" s="65"/>
      <c r="O134" s="65"/>
      <c r="P134" s="65"/>
      <c r="Q134" s="66"/>
    </row>
    <row r="135" spans="1:19" ht="37.5" customHeight="1">
      <c r="A135" s="68" t="s">
        <v>205</v>
      </c>
      <c r="B135" s="65"/>
      <c r="C135" s="66"/>
      <c r="D135" s="79"/>
      <c r="E135" s="71"/>
      <c r="F135" s="72"/>
      <c r="G135" s="69" t="s">
        <v>513</v>
      </c>
      <c r="H135" s="65"/>
      <c r="I135" s="66"/>
    </row>
    <row r="136" spans="1:19" ht="15" customHeight="1">
      <c r="A136" s="68" t="s">
        <v>206</v>
      </c>
      <c r="B136" s="65"/>
      <c r="C136" s="66"/>
      <c r="D136" s="70"/>
      <c r="E136" s="71"/>
      <c r="F136" s="72"/>
      <c r="G136" s="69" t="s">
        <v>88</v>
      </c>
      <c r="H136" s="65"/>
      <c r="I136" s="66"/>
      <c r="J136" s="64" t="s">
        <v>63</v>
      </c>
      <c r="K136" s="65"/>
      <c r="L136" s="65"/>
      <c r="M136" s="65"/>
      <c r="N136" s="65"/>
      <c r="O136" s="65"/>
      <c r="P136" s="65"/>
      <c r="Q136" s="66"/>
    </row>
    <row r="137" spans="1:19" ht="15" customHeight="1">
      <c r="A137" s="68" t="s">
        <v>207</v>
      </c>
      <c r="B137" s="65"/>
      <c r="C137" s="66"/>
      <c r="D137" s="70"/>
      <c r="E137" s="71"/>
      <c r="F137" s="72"/>
      <c r="G137" s="69" t="s">
        <v>88</v>
      </c>
      <c r="H137" s="65"/>
      <c r="I137" s="66"/>
      <c r="J137" s="64" t="s">
        <v>63</v>
      </c>
      <c r="K137" s="65"/>
      <c r="L137" s="65"/>
      <c r="M137" s="65"/>
      <c r="N137" s="65"/>
      <c r="O137" s="65"/>
      <c r="P137" s="65"/>
      <c r="Q137" s="66"/>
    </row>
    <row r="138" spans="1:19" ht="15" customHeight="1">
      <c r="A138" s="68" t="s">
        <v>208</v>
      </c>
      <c r="B138" s="65"/>
      <c r="C138" s="66"/>
      <c r="D138" s="70"/>
      <c r="E138" s="71"/>
      <c r="F138" s="72"/>
      <c r="G138" s="69" t="s">
        <v>88</v>
      </c>
      <c r="H138" s="65"/>
      <c r="I138" s="66"/>
      <c r="J138" s="64" t="s">
        <v>63</v>
      </c>
      <c r="K138" s="65"/>
      <c r="L138" s="65"/>
      <c r="M138" s="65"/>
      <c r="N138" s="65"/>
      <c r="O138" s="65"/>
      <c r="P138" s="65"/>
      <c r="Q138" s="66"/>
    </row>
    <row r="139" spans="1:19" ht="15" customHeight="1">
      <c r="A139" s="68" t="s">
        <v>209</v>
      </c>
      <c r="B139" s="65"/>
      <c r="C139" s="66"/>
      <c r="D139" s="70"/>
      <c r="E139" s="71"/>
      <c r="F139" s="72"/>
      <c r="G139" s="69" t="s">
        <v>62</v>
      </c>
      <c r="H139" s="65"/>
      <c r="I139" s="66"/>
      <c r="J139" s="64" t="s">
        <v>63</v>
      </c>
      <c r="K139" s="65"/>
      <c r="L139" s="65"/>
      <c r="M139" s="65"/>
      <c r="N139" s="65"/>
      <c r="O139" s="65"/>
      <c r="P139" s="65"/>
      <c r="Q139" s="66"/>
    </row>
    <row r="140" spans="1:19" ht="15" customHeight="1">
      <c r="A140" s="68" t="s">
        <v>210</v>
      </c>
      <c r="B140" s="65"/>
      <c r="C140" s="66"/>
      <c r="D140" s="70"/>
      <c r="E140" s="71"/>
      <c r="F140" s="72"/>
      <c r="G140" s="69" t="s">
        <v>62</v>
      </c>
      <c r="H140" s="65"/>
      <c r="I140" s="66"/>
      <c r="J140" s="64" t="s">
        <v>63</v>
      </c>
      <c r="K140" s="65"/>
      <c r="L140" s="65"/>
      <c r="M140" s="65"/>
      <c r="N140" s="65"/>
      <c r="O140" s="65"/>
      <c r="P140" s="65"/>
      <c r="Q140" s="66"/>
    </row>
    <row r="141" spans="1:19" ht="15" customHeight="1">
      <c r="A141" s="68" t="s">
        <v>211</v>
      </c>
      <c r="B141" s="65"/>
      <c r="C141" s="66"/>
      <c r="D141" s="70"/>
      <c r="E141" s="71"/>
      <c r="F141" s="72"/>
      <c r="G141" s="69"/>
      <c r="H141" s="65"/>
      <c r="I141" s="66"/>
    </row>
    <row r="142" spans="1:19" ht="37.5" customHeight="1">
      <c r="A142" s="86" t="s">
        <v>212</v>
      </c>
      <c r="B142" s="65"/>
      <c r="C142" s="66"/>
      <c r="D142" s="49" t="s">
        <v>213</v>
      </c>
      <c r="E142" s="49" t="s">
        <v>214</v>
      </c>
      <c r="F142" s="49" t="s">
        <v>215</v>
      </c>
      <c r="G142" s="49" t="s">
        <v>216</v>
      </c>
      <c r="H142" s="49" t="s">
        <v>217</v>
      </c>
      <c r="I142" s="49" t="s">
        <v>218</v>
      </c>
      <c r="J142" s="49" t="s">
        <v>219</v>
      </c>
      <c r="K142" s="49" t="s">
        <v>220</v>
      </c>
      <c r="L142" s="49" t="s">
        <v>221</v>
      </c>
      <c r="M142" s="49" t="s">
        <v>222</v>
      </c>
      <c r="N142" s="49" t="s">
        <v>223</v>
      </c>
      <c r="O142" s="49" t="s">
        <v>224</v>
      </c>
      <c r="P142" s="49" t="s">
        <v>225</v>
      </c>
      <c r="Q142" s="49" t="s">
        <v>226</v>
      </c>
    </row>
    <row r="143" spans="1:19" ht="18.75" customHeight="1">
      <c r="A143" s="75" t="s">
        <v>227</v>
      </c>
      <c r="B143" s="65"/>
      <c r="C143" s="66"/>
      <c r="D143" s="44"/>
      <c r="E143" s="57"/>
      <c r="F143" s="57"/>
      <c r="G143" s="44"/>
      <c r="H143" s="57"/>
      <c r="I143" s="44"/>
      <c r="J143" s="45"/>
      <c r="K143" s="45"/>
      <c r="L143" s="44"/>
      <c r="M143" s="57"/>
      <c r="N143" s="57"/>
      <c r="O143" s="57"/>
      <c r="P143" s="57"/>
      <c r="Q143" s="57"/>
    </row>
    <row r="144" spans="1:19" ht="18.75" customHeight="1">
      <c r="A144" s="75" t="s">
        <v>228</v>
      </c>
      <c r="B144" s="65"/>
      <c r="C144" s="66"/>
      <c r="D144" s="44"/>
      <c r="E144" s="57"/>
      <c r="F144" s="57"/>
      <c r="G144" s="44"/>
      <c r="H144" s="57"/>
      <c r="I144" s="44"/>
      <c r="J144" s="45"/>
      <c r="K144" s="45"/>
      <c r="L144" s="44"/>
      <c r="M144" s="57"/>
      <c r="N144" s="57"/>
      <c r="O144" s="57"/>
      <c r="P144" s="57"/>
      <c r="Q144" s="57"/>
    </row>
    <row r="145" spans="1:19">
      <c r="A145" s="5" t="s">
        <v>229</v>
      </c>
    </row>
    <row r="146" spans="1:19" ht="15" customHeight="1">
      <c r="A146" s="68" t="s">
        <v>230</v>
      </c>
      <c r="B146" s="65"/>
      <c r="C146" s="66"/>
      <c r="D146" s="70"/>
      <c r="E146" s="71"/>
      <c r="F146" s="72"/>
      <c r="G146" s="69" t="s">
        <v>88</v>
      </c>
      <c r="H146" s="65"/>
      <c r="I146" s="66"/>
      <c r="J146" s="64" t="s">
        <v>63</v>
      </c>
      <c r="K146" s="65"/>
      <c r="L146" s="65"/>
      <c r="M146" s="65"/>
      <c r="N146" s="65"/>
      <c r="O146" s="65"/>
      <c r="P146" s="65"/>
      <c r="Q146" s="66"/>
      <c r="S146" s="56">
        <f>IF($D$8="該当する",0,COUNTBLANK(D146))</f>
        <v>1</v>
      </c>
    </row>
    <row r="147" spans="1:19" ht="15" customHeight="1">
      <c r="A147" s="68" t="s">
        <v>231</v>
      </c>
      <c r="B147" s="65"/>
      <c r="C147" s="66"/>
      <c r="D147" s="70"/>
      <c r="E147" s="71"/>
      <c r="F147" s="72"/>
      <c r="G147" s="69" t="s">
        <v>62</v>
      </c>
      <c r="H147" s="65"/>
      <c r="I147" s="66"/>
      <c r="J147" s="64" t="s">
        <v>63</v>
      </c>
      <c r="K147" s="65"/>
      <c r="L147" s="65"/>
      <c r="M147" s="65"/>
      <c r="N147" s="65"/>
      <c r="O147" s="65"/>
      <c r="P147" s="65"/>
      <c r="Q147" s="66"/>
      <c r="S147" s="56">
        <f>IF($D$8="該当する",0,COUNTBLANK(D147))</f>
        <v>1</v>
      </c>
    </row>
    <row r="148" spans="1:19" ht="15" customHeight="1">
      <c r="A148" s="68" t="s">
        <v>232</v>
      </c>
      <c r="B148" s="65"/>
      <c r="C148" s="66"/>
      <c r="D148" s="70"/>
      <c r="E148" s="71"/>
      <c r="F148" s="72"/>
      <c r="G148" s="69" t="s">
        <v>62</v>
      </c>
      <c r="H148" s="65"/>
      <c r="I148" s="66"/>
      <c r="J148" s="64" t="s">
        <v>63</v>
      </c>
      <c r="K148" s="65"/>
      <c r="L148" s="65"/>
      <c r="M148" s="65"/>
      <c r="N148" s="65"/>
      <c r="O148" s="65"/>
      <c r="P148" s="65"/>
      <c r="Q148" s="66"/>
      <c r="S148" s="56">
        <f>IF($D$8="該当する",0,COUNTBLANK(D148))</f>
        <v>1</v>
      </c>
    </row>
    <row r="149" spans="1:19" ht="15" customHeight="1">
      <c r="A149" s="68" t="s">
        <v>233</v>
      </c>
      <c r="B149" s="65"/>
      <c r="C149" s="66"/>
      <c r="D149" s="70"/>
      <c r="E149" s="71"/>
      <c r="F149" s="72"/>
      <c r="G149" s="69" t="s">
        <v>62</v>
      </c>
      <c r="H149" s="65"/>
      <c r="I149" s="66"/>
      <c r="J149" s="64" t="s">
        <v>63</v>
      </c>
      <c r="K149" s="65"/>
      <c r="L149" s="65"/>
      <c r="M149" s="65"/>
      <c r="N149" s="65"/>
      <c r="O149" s="65"/>
      <c r="P149" s="65"/>
      <c r="Q149" s="66"/>
      <c r="S149" s="56">
        <f>IF($D$8="該当する",0,COUNTBLANK(D149))</f>
        <v>1</v>
      </c>
    </row>
    <row r="150" spans="1:19" ht="15" customHeight="1">
      <c r="A150" s="68" t="s">
        <v>234</v>
      </c>
      <c r="B150" s="65"/>
      <c r="C150" s="66"/>
      <c r="D150" s="70"/>
      <c r="E150" s="71"/>
      <c r="F150" s="72"/>
      <c r="G150" s="69"/>
      <c r="H150" s="65"/>
      <c r="I150" s="66"/>
      <c r="S150" s="56">
        <f>IF(OR($D$8="該当する",AND($D$149&lt;&gt;"",$D$149&lt;&gt;"○")),0,COUNTBLANK(D150))</f>
        <v>1</v>
      </c>
    </row>
    <row r="151" spans="1:19" ht="15" customHeight="1">
      <c r="A151" s="68" t="s">
        <v>235</v>
      </c>
      <c r="B151" s="65"/>
      <c r="C151" s="66"/>
      <c r="D151" s="70"/>
      <c r="E151" s="71"/>
      <c r="F151" s="72"/>
      <c r="G151" s="69" t="s">
        <v>152</v>
      </c>
      <c r="H151" s="65"/>
      <c r="I151" s="66"/>
      <c r="S151" s="56">
        <f>IF($D$8="該当する",0,COUNTBLANK(D151))</f>
        <v>1</v>
      </c>
    </row>
    <row r="152" spans="1:19" ht="15" customHeight="1">
      <c r="A152" s="68" t="s">
        <v>236</v>
      </c>
      <c r="B152" s="65"/>
      <c r="C152" s="66"/>
      <c r="D152" s="70"/>
      <c r="E152" s="71"/>
      <c r="F152" s="72"/>
      <c r="G152" s="69" t="s">
        <v>237</v>
      </c>
      <c r="H152" s="65"/>
      <c r="I152" s="66"/>
      <c r="J152" s="64" t="s">
        <v>238</v>
      </c>
      <c r="K152" s="65"/>
      <c r="L152" s="65"/>
      <c r="M152" s="65"/>
      <c r="N152" s="65"/>
      <c r="O152" s="65"/>
      <c r="P152" s="65"/>
      <c r="Q152" s="66"/>
      <c r="S152" s="56">
        <f>IF($D$8="該当する",0,COUNTBLANK(D152))</f>
        <v>1</v>
      </c>
    </row>
    <row r="153" spans="1:19" ht="15" customHeight="1">
      <c r="A153" s="68" t="s">
        <v>239</v>
      </c>
      <c r="B153" s="65"/>
      <c r="C153" s="66"/>
      <c r="D153" s="70"/>
      <c r="E153" s="71"/>
      <c r="F153" s="72"/>
      <c r="G153" s="69" t="s">
        <v>240</v>
      </c>
      <c r="H153" s="65"/>
      <c r="I153" s="66"/>
      <c r="J153" s="64" t="s">
        <v>241</v>
      </c>
      <c r="K153" s="65"/>
      <c r="L153" s="65"/>
      <c r="M153" s="65"/>
      <c r="N153" s="65"/>
      <c r="O153" s="65"/>
      <c r="P153" s="65"/>
      <c r="Q153" s="66"/>
      <c r="S153" s="56">
        <f>IF(OR($D$8="該当する",AND($D$152&lt;&gt;"",$D$152&lt;&gt;"１実施している")),0,COUNTBLANK(D153))</f>
        <v>1</v>
      </c>
    </row>
    <row r="154" spans="1:19" ht="15" customHeight="1">
      <c r="A154" s="68" t="s">
        <v>242</v>
      </c>
      <c r="B154" s="65"/>
      <c r="C154" s="66"/>
      <c r="D154" s="70"/>
      <c r="E154" s="71"/>
      <c r="F154" s="72"/>
      <c r="G154" s="69" t="s">
        <v>243</v>
      </c>
      <c r="H154" s="65"/>
      <c r="I154" s="66"/>
      <c r="J154" s="64" t="s">
        <v>58</v>
      </c>
      <c r="K154" s="65"/>
      <c r="L154" s="65"/>
      <c r="M154" s="65"/>
      <c r="N154" s="65"/>
      <c r="O154" s="65"/>
      <c r="P154" s="65"/>
      <c r="Q154" s="66"/>
      <c r="S154" s="56">
        <f>IF($D$8="該当する",0,COUNTBLANK(D154))</f>
        <v>1</v>
      </c>
    </row>
    <row r="155" spans="1:19" ht="45" customHeight="1">
      <c r="A155" s="68" t="s">
        <v>244</v>
      </c>
      <c r="B155" s="65"/>
      <c r="C155" s="66"/>
      <c r="D155" s="79"/>
      <c r="E155" s="71"/>
      <c r="F155" s="72"/>
      <c r="G155" s="69"/>
      <c r="H155" s="65"/>
      <c r="I155" s="66"/>
      <c r="S155" s="56">
        <f>IF(OR($D$8="該当する",AND($D$154&lt;&gt;"",$D$154&lt;&gt;"１有")),0,COUNTBLANK(D155))</f>
        <v>1</v>
      </c>
    </row>
    <row r="156" spans="1:19" ht="15" customHeight="1">
      <c r="A156" s="68" t="s">
        <v>245</v>
      </c>
      <c r="B156" s="65"/>
      <c r="C156" s="66"/>
      <c r="D156" s="70"/>
      <c r="E156" s="71"/>
      <c r="F156" s="72"/>
      <c r="G156" s="69" t="s">
        <v>74</v>
      </c>
      <c r="H156" s="65"/>
      <c r="I156" s="66"/>
      <c r="J156" s="64" t="s">
        <v>58</v>
      </c>
      <c r="K156" s="65"/>
      <c r="L156" s="65"/>
      <c r="M156" s="65"/>
      <c r="N156" s="65"/>
      <c r="O156" s="65"/>
      <c r="P156" s="65"/>
      <c r="Q156" s="66"/>
      <c r="S156" s="56">
        <f>IF($D$8="該当する",0,COUNTBLANK(D156))</f>
        <v>1</v>
      </c>
    </row>
    <row r="157" spans="1:19" ht="15" customHeight="1">
      <c r="A157" s="68" t="s">
        <v>246</v>
      </c>
      <c r="B157" s="65"/>
      <c r="C157" s="66"/>
      <c r="D157" s="70"/>
      <c r="E157" s="71"/>
      <c r="F157" s="72"/>
      <c r="G157" s="69" t="s">
        <v>74</v>
      </c>
      <c r="H157" s="65"/>
      <c r="I157" s="66"/>
      <c r="J157" s="64" t="s">
        <v>58</v>
      </c>
      <c r="K157" s="65"/>
      <c r="L157" s="65"/>
      <c r="M157" s="65"/>
      <c r="N157" s="65"/>
      <c r="O157" s="65"/>
      <c r="P157" s="65"/>
      <c r="Q157" s="66"/>
      <c r="S157" s="56">
        <f>IF($D$8="該当する",0,COUNTBLANK(D157))</f>
        <v>1</v>
      </c>
    </row>
    <row r="158" spans="1:19" ht="19.5" customHeight="1">
      <c r="A158" s="67" t="s">
        <v>247</v>
      </c>
      <c r="B158" s="65"/>
      <c r="C158" s="65"/>
      <c r="D158" s="65"/>
      <c r="E158" s="65"/>
      <c r="F158" s="65"/>
      <c r="G158" s="65"/>
      <c r="H158" s="65"/>
      <c r="I158" s="66"/>
    </row>
    <row r="159" spans="1:19" ht="15" customHeight="1">
      <c r="A159" s="68" t="s">
        <v>248</v>
      </c>
      <c r="B159" s="65"/>
      <c r="C159" s="66"/>
      <c r="D159" s="73"/>
      <c r="E159" s="71"/>
      <c r="F159" s="72"/>
      <c r="G159" s="69" t="s">
        <v>249</v>
      </c>
      <c r="H159" s="65"/>
      <c r="I159" s="66"/>
      <c r="J159" s="64" t="s">
        <v>82</v>
      </c>
      <c r="K159" s="65"/>
      <c r="L159" s="65"/>
      <c r="M159" s="65"/>
      <c r="N159" s="65"/>
      <c r="O159" s="65"/>
      <c r="P159" s="65"/>
      <c r="Q159" s="66"/>
      <c r="S159" s="56">
        <f>IF($D$8="該当する",0,COUNTBLANK(D159))</f>
        <v>1</v>
      </c>
    </row>
    <row r="160" spans="1:19" ht="15" customHeight="1">
      <c r="A160" s="68" t="s">
        <v>250</v>
      </c>
      <c r="B160" s="65"/>
      <c r="C160" s="66"/>
      <c r="D160" s="70"/>
      <c r="E160" s="71"/>
      <c r="F160" s="72"/>
      <c r="G160" s="69" t="s">
        <v>74</v>
      </c>
      <c r="H160" s="65"/>
      <c r="I160" s="66"/>
      <c r="J160" s="64" t="s">
        <v>58</v>
      </c>
      <c r="K160" s="65"/>
      <c r="L160" s="65"/>
      <c r="M160" s="65"/>
      <c r="N160" s="65"/>
      <c r="O160" s="65"/>
      <c r="P160" s="65"/>
      <c r="Q160" s="66"/>
      <c r="S160" s="56">
        <f>IF($D$8="該当する",0,COUNTBLANK(D160))</f>
        <v>1</v>
      </c>
    </row>
    <row r="161" spans="1:19" ht="15" customHeight="1">
      <c r="A161" s="68" t="s">
        <v>251</v>
      </c>
      <c r="B161" s="65"/>
      <c r="C161" s="66"/>
      <c r="D161" s="70"/>
      <c r="E161" s="71"/>
      <c r="F161" s="72"/>
      <c r="G161" s="69" t="s">
        <v>74</v>
      </c>
      <c r="H161" s="65"/>
      <c r="I161" s="66"/>
      <c r="J161" s="64" t="s">
        <v>58</v>
      </c>
      <c r="K161" s="65"/>
      <c r="L161" s="65"/>
      <c r="M161" s="65"/>
      <c r="N161" s="65"/>
      <c r="O161" s="65"/>
      <c r="P161" s="65"/>
      <c r="Q161" s="66"/>
      <c r="S161" s="56">
        <f>IF($D$8="該当する",0,COUNTBLANK(D161))</f>
        <v>1</v>
      </c>
    </row>
    <row r="162" spans="1:19" ht="15" customHeight="1">
      <c r="A162" s="68" t="s">
        <v>252</v>
      </c>
      <c r="B162" s="65"/>
      <c r="C162" s="66"/>
      <c r="D162" s="70"/>
      <c r="E162" s="71"/>
      <c r="F162" s="72"/>
      <c r="G162" s="69" t="s">
        <v>253</v>
      </c>
      <c r="H162" s="65"/>
      <c r="I162" s="66"/>
      <c r="S162" s="56">
        <f>IF(OR($D$8="該当する",AND($D$161&lt;&gt;"",$D$161&lt;&gt;"１有")),0,COUNTBLANK(D162))</f>
        <v>1</v>
      </c>
    </row>
    <row r="163" spans="1:19" ht="15" customHeight="1">
      <c r="A163" s="68" t="s">
        <v>254</v>
      </c>
      <c r="B163" s="65"/>
      <c r="C163" s="66"/>
      <c r="D163" s="70"/>
      <c r="E163" s="71"/>
      <c r="F163" s="72"/>
      <c r="G163" s="69" t="s">
        <v>74</v>
      </c>
      <c r="H163" s="65"/>
      <c r="I163" s="66"/>
      <c r="J163" s="64" t="s">
        <v>58</v>
      </c>
      <c r="K163" s="65"/>
      <c r="L163" s="65"/>
      <c r="M163" s="65"/>
      <c r="N163" s="65"/>
      <c r="O163" s="65"/>
      <c r="P163" s="65"/>
      <c r="Q163" s="66"/>
      <c r="S163" s="56">
        <f>IF($D$8="該当する",0,COUNTBLANK(D163))</f>
        <v>1</v>
      </c>
    </row>
    <row r="164" spans="1:19" ht="19.5" customHeight="1">
      <c r="A164" s="67" t="s">
        <v>255</v>
      </c>
      <c r="B164" s="65"/>
      <c r="C164" s="65"/>
      <c r="D164" s="65"/>
      <c r="E164" s="65"/>
      <c r="F164" s="65"/>
      <c r="G164" s="65"/>
      <c r="H164" s="65"/>
      <c r="I164" s="66"/>
    </row>
    <row r="165" spans="1:19" ht="15" customHeight="1">
      <c r="A165" s="68" t="s">
        <v>256</v>
      </c>
      <c r="B165" s="65"/>
      <c r="C165" s="66"/>
      <c r="D165" s="70"/>
      <c r="E165" s="71"/>
      <c r="F165" s="72"/>
      <c r="G165" s="69" t="s">
        <v>74</v>
      </c>
      <c r="H165" s="65"/>
      <c r="I165" s="66"/>
      <c r="J165" s="64" t="s">
        <v>58</v>
      </c>
      <c r="K165" s="65"/>
      <c r="L165" s="65"/>
      <c r="M165" s="65"/>
      <c r="N165" s="65"/>
      <c r="O165" s="65"/>
      <c r="P165" s="65"/>
      <c r="Q165" s="66"/>
      <c r="S165" s="56">
        <f>IF($D$8="該当する",0,COUNTBLANK(D165))</f>
        <v>1</v>
      </c>
    </row>
    <row r="166" spans="1:19" ht="15" customHeight="1">
      <c r="A166" s="68" t="s">
        <v>257</v>
      </c>
      <c r="B166" s="65"/>
      <c r="C166" s="66"/>
      <c r="D166" s="70"/>
      <c r="E166" s="71"/>
      <c r="F166" s="72"/>
      <c r="G166" s="69" t="s">
        <v>88</v>
      </c>
      <c r="H166" s="65"/>
      <c r="I166" s="66"/>
      <c r="J166" s="64" t="s">
        <v>63</v>
      </c>
      <c r="K166" s="65"/>
      <c r="L166" s="65"/>
      <c r="M166" s="65"/>
      <c r="N166" s="65"/>
      <c r="O166" s="65"/>
      <c r="P166" s="65"/>
      <c r="Q166" s="66"/>
      <c r="S166" s="56">
        <f t="shared" ref="S166:S171" si="5">IF(OR($D$8="該当する",AND($D$165&lt;&gt;"",$D$165&lt;&gt;"１有")),0,COUNTBLANK(D166))</f>
        <v>1</v>
      </c>
    </row>
    <row r="167" spans="1:19" ht="15" customHeight="1">
      <c r="A167" s="68" t="s">
        <v>258</v>
      </c>
      <c r="B167" s="65"/>
      <c r="C167" s="66"/>
      <c r="D167" s="70"/>
      <c r="E167" s="71"/>
      <c r="F167" s="72"/>
      <c r="G167" s="69" t="s">
        <v>88</v>
      </c>
      <c r="H167" s="65"/>
      <c r="I167" s="66"/>
      <c r="J167" s="64" t="s">
        <v>63</v>
      </c>
      <c r="K167" s="65"/>
      <c r="L167" s="65"/>
      <c r="M167" s="65"/>
      <c r="N167" s="65"/>
      <c r="O167" s="65"/>
      <c r="P167" s="65"/>
      <c r="Q167" s="66"/>
      <c r="S167" s="56">
        <f t="shared" si="5"/>
        <v>1</v>
      </c>
    </row>
    <row r="168" spans="1:19" ht="15" customHeight="1">
      <c r="A168" s="68" t="s">
        <v>259</v>
      </c>
      <c r="B168" s="65"/>
      <c r="C168" s="66"/>
      <c r="D168" s="70"/>
      <c r="E168" s="71"/>
      <c r="F168" s="72"/>
      <c r="G168" s="69" t="s">
        <v>62</v>
      </c>
      <c r="H168" s="65"/>
      <c r="I168" s="66"/>
      <c r="J168" s="64" t="s">
        <v>63</v>
      </c>
      <c r="K168" s="65"/>
      <c r="L168" s="65"/>
      <c r="M168" s="65"/>
      <c r="N168" s="65"/>
      <c r="O168" s="65"/>
      <c r="P168" s="65"/>
      <c r="Q168" s="66"/>
      <c r="S168" s="56">
        <f t="shared" si="5"/>
        <v>1</v>
      </c>
    </row>
    <row r="169" spans="1:19" ht="15" customHeight="1">
      <c r="A169" s="68" t="s">
        <v>260</v>
      </c>
      <c r="B169" s="65"/>
      <c r="C169" s="66"/>
      <c r="D169" s="70"/>
      <c r="E169" s="71"/>
      <c r="F169" s="72"/>
      <c r="G169" s="69" t="s">
        <v>62</v>
      </c>
      <c r="H169" s="65"/>
      <c r="I169" s="66"/>
      <c r="J169" s="64" t="s">
        <v>63</v>
      </c>
      <c r="K169" s="65"/>
      <c r="L169" s="65"/>
      <c r="M169" s="65"/>
      <c r="N169" s="65"/>
      <c r="O169" s="65"/>
      <c r="P169" s="65"/>
      <c r="Q169" s="66"/>
      <c r="S169" s="56">
        <f t="shared" si="5"/>
        <v>1</v>
      </c>
    </row>
    <row r="170" spans="1:19" ht="15" customHeight="1">
      <c r="A170" s="68" t="s">
        <v>261</v>
      </c>
      <c r="B170" s="65"/>
      <c r="C170" s="66"/>
      <c r="D170" s="70"/>
      <c r="E170" s="71"/>
      <c r="F170" s="72"/>
      <c r="G170" s="69" t="s">
        <v>62</v>
      </c>
      <c r="H170" s="65"/>
      <c r="I170" s="66"/>
      <c r="J170" s="64" t="s">
        <v>63</v>
      </c>
      <c r="K170" s="65"/>
      <c r="L170" s="65"/>
      <c r="M170" s="65"/>
      <c r="N170" s="65"/>
      <c r="O170" s="65"/>
      <c r="P170" s="65"/>
      <c r="Q170" s="66"/>
      <c r="S170" s="56">
        <f t="shared" si="5"/>
        <v>1</v>
      </c>
    </row>
    <row r="171" spans="1:19" ht="15" customHeight="1">
      <c r="A171" s="68" t="s">
        <v>262</v>
      </c>
      <c r="B171" s="65"/>
      <c r="C171" s="66"/>
      <c r="D171" s="70"/>
      <c r="E171" s="71"/>
      <c r="F171" s="72"/>
      <c r="G171" s="69" t="s">
        <v>62</v>
      </c>
      <c r="H171" s="65"/>
      <c r="I171" s="66"/>
      <c r="J171" s="64" t="s">
        <v>63</v>
      </c>
      <c r="K171" s="65"/>
      <c r="L171" s="65"/>
      <c r="M171" s="65"/>
      <c r="N171" s="65"/>
      <c r="O171" s="65"/>
      <c r="P171" s="65"/>
      <c r="Q171" s="66"/>
      <c r="S171" s="56">
        <f t="shared" si="5"/>
        <v>1</v>
      </c>
    </row>
    <row r="172" spans="1:19" ht="15" customHeight="1">
      <c r="A172" s="68" t="s">
        <v>263</v>
      </c>
      <c r="B172" s="65"/>
      <c r="C172" s="66"/>
      <c r="D172" s="70"/>
      <c r="E172" s="71"/>
      <c r="F172" s="72"/>
      <c r="G172" s="69"/>
      <c r="H172" s="65"/>
      <c r="I172" s="66"/>
      <c r="S172" s="56">
        <f>IF(OR($D$8="該当する",AND($D$171&lt;&gt;"",$D$171&lt;&gt;"○"),AND($D$165&lt;&gt;"",$D$165&lt;&gt;"１有")),0,COUNTBLANK(D172))</f>
        <v>1</v>
      </c>
    </row>
    <row r="173" spans="1:19" ht="15" customHeight="1">
      <c r="A173" s="68" t="s">
        <v>264</v>
      </c>
      <c r="B173" s="65"/>
      <c r="C173" s="66"/>
      <c r="D173" s="70"/>
      <c r="E173" s="71"/>
      <c r="F173" s="72"/>
      <c r="G173" s="69" t="s">
        <v>74</v>
      </c>
      <c r="H173" s="65"/>
      <c r="I173" s="66"/>
      <c r="J173" s="64" t="s">
        <v>58</v>
      </c>
      <c r="K173" s="65"/>
      <c r="L173" s="65"/>
      <c r="M173" s="65"/>
      <c r="N173" s="65"/>
      <c r="O173" s="65"/>
      <c r="P173" s="65"/>
      <c r="Q173" s="66"/>
      <c r="S173" s="56">
        <f>IF($D$8="該当する",0,COUNTBLANK(D173))</f>
        <v>1</v>
      </c>
    </row>
    <row r="174" spans="1:19" ht="15" customHeight="1">
      <c r="A174" s="68" t="s">
        <v>265</v>
      </c>
      <c r="B174" s="65"/>
      <c r="C174" s="66"/>
      <c r="D174" s="70"/>
      <c r="E174" s="71"/>
      <c r="F174" s="72"/>
      <c r="G174" s="69" t="s">
        <v>88</v>
      </c>
      <c r="H174" s="65"/>
      <c r="I174" s="66"/>
      <c r="J174" s="64" t="s">
        <v>63</v>
      </c>
      <c r="K174" s="65"/>
      <c r="L174" s="65"/>
      <c r="M174" s="65"/>
      <c r="N174" s="65"/>
      <c r="O174" s="65"/>
      <c r="P174" s="65"/>
      <c r="Q174" s="66"/>
      <c r="S174" s="56">
        <f>IF(OR($D$8="該当する",AND($D$173&lt;&gt;"",$D$173&lt;&gt;"１有")),0,COUNTBLANK(D174))</f>
        <v>1</v>
      </c>
    </row>
    <row r="175" spans="1:19" ht="15" customHeight="1">
      <c r="A175" s="68" t="s">
        <v>266</v>
      </c>
      <c r="B175" s="65"/>
      <c r="C175" s="66"/>
      <c r="D175" s="70"/>
      <c r="E175" s="71"/>
      <c r="F175" s="72"/>
      <c r="G175" s="69" t="s">
        <v>88</v>
      </c>
      <c r="H175" s="65"/>
      <c r="I175" s="66"/>
      <c r="J175" s="64" t="s">
        <v>63</v>
      </c>
      <c r="K175" s="65"/>
      <c r="L175" s="65"/>
      <c r="M175" s="65"/>
      <c r="N175" s="65"/>
      <c r="O175" s="65"/>
      <c r="P175" s="65"/>
      <c r="Q175" s="66"/>
      <c r="S175" s="56">
        <f>IF(OR($D$8="該当する",AND($D$173&lt;&gt;"",$D$173&lt;&gt;"１有")),0,COUNTBLANK(D175))</f>
        <v>1</v>
      </c>
    </row>
    <row r="176" spans="1:19" ht="15" customHeight="1">
      <c r="A176" s="68" t="s">
        <v>267</v>
      </c>
      <c r="B176" s="65"/>
      <c r="C176" s="66"/>
      <c r="D176" s="70"/>
      <c r="E176" s="71"/>
      <c r="F176" s="72"/>
      <c r="G176" s="69" t="s">
        <v>62</v>
      </c>
      <c r="H176" s="65"/>
      <c r="I176" s="66"/>
      <c r="J176" s="64" t="s">
        <v>63</v>
      </c>
      <c r="K176" s="65"/>
      <c r="L176" s="65"/>
      <c r="M176" s="65"/>
      <c r="N176" s="65"/>
      <c r="O176" s="65"/>
      <c r="P176" s="65"/>
      <c r="Q176" s="66"/>
      <c r="S176" s="56">
        <f>IF(OR($D$8="該当する",AND($D$173&lt;&gt;"",$D$173&lt;&gt;"１有")),0,COUNTBLANK(D176))</f>
        <v>1</v>
      </c>
    </row>
    <row r="177" spans="1:19" ht="15" customHeight="1">
      <c r="A177" s="68" t="s">
        <v>268</v>
      </c>
      <c r="B177" s="65"/>
      <c r="C177" s="66"/>
      <c r="D177" s="70"/>
      <c r="E177" s="71"/>
      <c r="F177" s="72"/>
      <c r="G177" s="69"/>
      <c r="H177" s="65"/>
      <c r="I177" s="66"/>
      <c r="S177" s="56">
        <f>IF(OR($D$8="該当する",AND($D$176&lt;&gt;"",$D$176&lt;&gt;"○"),AND($D$173&lt;&gt;"",$D$173&lt;&gt;"１有")),0,COUNTBLANK(D177))</f>
        <v>1</v>
      </c>
    </row>
    <row r="178" spans="1:19" ht="15" customHeight="1">
      <c r="A178" s="68" t="s">
        <v>269</v>
      </c>
      <c r="B178" s="65"/>
      <c r="C178" s="66"/>
      <c r="D178" s="70"/>
      <c r="E178" s="71"/>
      <c r="F178" s="72"/>
      <c r="G178" s="69" t="s">
        <v>74</v>
      </c>
      <c r="H178" s="65"/>
      <c r="I178" s="66"/>
      <c r="J178" s="64" t="s">
        <v>58</v>
      </c>
      <c r="K178" s="65"/>
      <c r="L178" s="65"/>
      <c r="M178" s="65"/>
      <c r="N178" s="65"/>
      <c r="O178" s="65"/>
      <c r="P178" s="65"/>
      <c r="Q178" s="66"/>
      <c r="S178" s="56">
        <f>IF($D$8="該当する",0,COUNTBLANK(D178))</f>
        <v>1</v>
      </c>
    </row>
    <row r="179" spans="1:19" ht="15" customHeight="1">
      <c r="A179" s="68" t="s">
        <v>270</v>
      </c>
      <c r="B179" s="65"/>
      <c r="C179" s="66"/>
      <c r="D179" s="70"/>
      <c r="E179" s="71"/>
      <c r="F179" s="72"/>
      <c r="G179" s="69" t="s">
        <v>88</v>
      </c>
      <c r="H179" s="65"/>
      <c r="I179" s="66"/>
      <c r="J179" s="64" t="s">
        <v>63</v>
      </c>
      <c r="K179" s="65"/>
      <c r="L179" s="65"/>
      <c r="M179" s="65"/>
      <c r="N179" s="65"/>
      <c r="O179" s="65"/>
      <c r="P179" s="65"/>
      <c r="Q179" s="66"/>
      <c r="S179" s="56">
        <f t="shared" ref="S179:S184" si="6">IF(OR($D$8="該当する",AND($D$178&lt;&gt;"",$D$178&lt;&gt;"１有")),0,COUNTBLANK(D179))</f>
        <v>1</v>
      </c>
    </row>
    <row r="180" spans="1:19" ht="15" customHeight="1">
      <c r="A180" s="68" t="s">
        <v>271</v>
      </c>
      <c r="B180" s="65"/>
      <c r="C180" s="66"/>
      <c r="D180" s="70"/>
      <c r="E180" s="71"/>
      <c r="F180" s="72"/>
      <c r="G180" s="69" t="s">
        <v>62</v>
      </c>
      <c r="H180" s="65"/>
      <c r="I180" s="66"/>
      <c r="J180" s="64" t="s">
        <v>63</v>
      </c>
      <c r="K180" s="65"/>
      <c r="L180" s="65"/>
      <c r="M180" s="65"/>
      <c r="N180" s="65"/>
      <c r="O180" s="65"/>
      <c r="P180" s="65"/>
      <c r="Q180" s="66"/>
      <c r="S180" s="56">
        <f t="shared" si="6"/>
        <v>1</v>
      </c>
    </row>
    <row r="181" spans="1:19" ht="15" customHeight="1">
      <c r="A181" s="68" t="s">
        <v>272</v>
      </c>
      <c r="B181" s="65"/>
      <c r="C181" s="66"/>
      <c r="D181" s="70"/>
      <c r="E181" s="71"/>
      <c r="F181" s="72"/>
      <c r="G181" s="69" t="s">
        <v>62</v>
      </c>
      <c r="H181" s="65"/>
      <c r="I181" s="66"/>
      <c r="J181" s="64" t="s">
        <v>63</v>
      </c>
      <c r="K181" s="65"/>
      <c r="L181" s="65"/>
      <c r="M181" s="65"/>
      <c r="N181" s="65"/>
      <c r="O181" s="65"/>
      <c r="P181" s="65"/>
      <c r="Q181" s="66"/>
      <c r="S181" s="56">
        <f t="shared" si="6"/>
        <v>1</v>
      </c>
    </row>
    <row r="182" spans="1:19" ht="15" customHeight="1">
      <c r="A182" s="68" t="s">
        <v>273</v>
      </c>
      <c r="B182" s="65"/>
      <c r="C182" s="66"/>
      <c r="D182" s="70"/>
      <c r="E182" s="71"/>
      <c r="F182" s="72"/>
      <c r="G182" s="69" t="s">
        <v>62</v>
      </c>
      <c r="H182" s="65"/>
      <c r="I182" s="66"/>
      <c r="J182" s="64" t="s">
        <v>63</v>
      </c>
      <c r="K182" s="65"/>
      <c r="L182" s="65"/>
      <c r="M182" s="65"/>
      <c r="N182" s="65"/>
      <c r="O182" s="65"/>
      <c r="P182" s="65"/>
      <c r="Q182" s="66"/>
      <c r="S182" s="56">
        <f t="shared" si="6"/>
        <v>1</v>
      </c>
    </row>
    <row r="183" spans="1:19" ht="15" customHeight="1">
      <c r="A183" s="68" t="s">
        <v>274</v>
      </c>
      <c r="B183" s="65"/>
      <c r="C183" s="66"/>
      <c r="D183" s="70"/>
      <c r="E183" s="71"/>
      <c r="F183" s="72"/>
      <c r="G183" s="69" t="s">
        <v>62</v>
      </c>
      <c r="H183" s="65"/>
      <c r="I183" s="66"/>
      <c r="J183" s="64" t="s">
        <v>63</v>
      </c>
      <c r="K183" s="65"/>
      <c r="L183" s="65"/>
      <c r="M183" s="65"/>
      <c r="N183" s="65"/>
      <c r="O183" s="65"/>
      <c r="P183" s="65"/>
      <c r="Q183" s="66"/>
      <c r="S183" s="56">
        <f t="shared" si="6"/>
        <v>1</v>
      </c>
    </row>
    <row r="184" spans="1:19" ht="15" customHeight="1">
      <c r="A184" s="68" t="s">
        <v>275</v>
      </c>
      <c r="B184" s="65"/>
      <c r="C184" s="66"/>
      <c r="D184" s="70"/>
      <c r="E184" s="71"/>
      <c r="F184" s="72"/>
      <c r="G184" s="69" t="s">
        <v>62</v>
      </c>
      <c r="H184" s="65"/>
      <c r="I184" s="66"/>
      <c r="J184" s="64" t="s">
        <v>63</v>
      </c>
      <c r="K184" s="65"/>
      <c r="L184" s="65"/>
      <c r="M184" s="65"/>
      <c r="N184" s="65"/>
      <c r="O184" s="65"/>
      <c r="P184" s="65"/>
      <c r="Q184" s="66"/>
      <c r="S184" s="56">
        <f t="shared" si="6"/>
        <v>1</v>
      </c>
    </row>
    <row r="185" spans="1:19" ht="15" customHeight="1">
      <c r="A185" s="68" t="s">
        <v>276</v>
      </c>
      <c r="B185" s="65"/>
      <c r="C185" s="66"/>
      <c r="D185" s="70"/>
      <c r="E185" s="71"/>
      <c r="F185" s="72"/>
      <c r="G185" s="69"/>
      <c r="H185" s="65"/>
      <c r="I185" s="66"/>
      <c r="S185" s="56">
        <f>IF(OR($D$8="該当する",AND($D$184&lt;&gt;"",$D$184&lt;&gt;"○"),AND($D$178&lt;&gt;"",$D$178&lt;&gt;"１有")),0,COUNTBLANK(D185))</f>
        <v>1</v>
      </c>
    </row>
    <row r="186" spans="1:19" ht="19.5" customHeight="1">
      <c r="A186" s="67" t="s">
        <v>277</v>
      </c>
      <c r="B186" s="65"/>
      <c r="C186" s="65"/>
      <c r="D186" s="65"/>
      <c r="E186" s="65"/>
      <c r="F186" s="65"/>
      <c r="G186" s="65"/>
      <c r="H186" s="65"/>
      <c r="I186" s="66"/>
    </row>
    <row r="187" spans="1:19" ht="15" customHeight="1">
      <c r="A187" s="68" t="s">
        <v>278</v>
      </c>
      <c r="B187" s="65"/>
      <c r="C187" s="66"/>
      <c r="D187" s="70"/>
      <c r="E187" s="71"/>
      <c r="F187" s="72"/>
      <c r="G187" s="69" t="s">
        <v>74</v>
      </c>
      <c r="H187" s="65"/>
      <c r="I187" s="66"/>
      <c r="J187" s="64" t="s">
        <v>58</v>
      </c>
      <c r="K187" s="65"/>
      <c r="L187" s="65"/>
      <c r="M187" s="65"/>
      <c r="N187" s="65"/>
      <c r="O187" s="65"/>
      <c r="P187" s="65"/>
      <c r="Q187" s="66"/>
      <c r="S187" s="56">
        <f>IF($D$8="該当する",0,COUNTBLANK(D187))</f>
        <v>1</v>
      </c>
    </row>
    <row r="188" spans="1:19" ht="15" customHeight="1">
      <c r="A188" s="68" t="s">
        <v>279</v>
      </c>
      <c r="B188" s="65"/>
      <c r="C188" s="66"/>
      <c r="D188" s="73"/>
      <c r="E188" s="71"/>
      <c r="F188" s="72"/>
      <c r="G188" s="69" t="s">
        <v>81</v>
      </c>
      <c r="H188" s="65"/>
      <c r="I188" s="66"/>
      <c r="J188" s="64" t="s">
        <v>82</v>
      </c>
      <c r="K188" s="65"/>
      <c r="L188" s="65"/>
      <c r="M188" s="65"/>
      <c r="N188" s="65"/>
      <c r="O188" s="65"/>
      <c r="P188" s="65"/>
      <c r="Q188" s="66"/>
      <c r="S188" s="56">
        <f t="shared" ref="S188:S196" si="7">IF(OR($D$8="該当する",AND($D$187&lt;&gt;"",$D$187&lt;&gt;"１有")),0,COUNTBLANK(D188))</f>
        <v>1</v>
      </c>
    </row>
    <row r="189" spans="1:19" ht="15" customHeight="1">
      <c r="A189" s="68" t="s">
        <v>280</v>
      </c>
      <c r="B189" s="65"/>
      <c r="C189" s="66"/>
      <c r="D189" s="73"/>
      <c r="E189" s="71"/>
      <c r="F189" s="72"/>
      <c r="G189" s="69"/>
      <c r="H189" s="65"/>
      <c r="I189" s="66"/>
      <c r="J189" s="64" t="s">
        <v>82</v>
      </c>
      <c r="K189" s="65"/>
      <c r="L189" s="65"/>
      <c r="M189" s="65"/>
      <c r="N189" s="65"/>
      <c r="O189" s="65"/>
      <c r="P189" s="65"/>
      <c r="Q189" s="66"/>
      <c r="S189" s="56">
        <f t="shared" si="7"/>
        <v>1</v>
      </c>
    </row>
    <row r="190" spans="1:19" ht="15" customHeight="1">
      <c r="A190" s="68" t="s">
        <v>281</v>
      </c>
      <c r="B190" s="65"/>
      <c r="C190" s="66"/>
      <c r="D190" s="73"/>
      <c r="E190" s="71"/>
      <c r="F190" s="72"/>
      <c r="G190" s="69"/>
      <c r="H190" s="65"/>
      <c r="I190" s="66"/>
      <c r="J190" s="64" t="s">
        <v>82</v>
      </c>
      <c r="K190" s="65"/>
      <c r="L190" s="65"/>
      <c r="M190" s="65"/>
      <c r="N190" s="65"/>
      <c r="O190" s="65"/>
      <c r="P190" s="65"/>
      <c r="Q190" s="66"/>
      <c r="S190" s="56">
        <f t="shared" si="7"/>
        <v>1</v>
      </c>
    </row>
    <row r="191" spans="1:19" ht="15" customHeight="1">
      <c r="A191" s="68" t="s">
        <v>282</v>
      </c>
      <c r="B191" s="65"/>
      <c r="C191" s="66"/>
      <c r="D191" s="73"/>
      <c r="E191" s="71"/>
      <c r="F191" s="72"/>
      <c r="G191" s="69" t="s">
        <v>204</v>
      </c>
      <c r="H191" s="65"/>
      <c r="I191" s="66"/>
      <c r="J191" s="64" t="s">
        <v>82</v>
      </c>
      <c r="K191" s="65"/>
      <c r="L191" s="65"/>
      <c r="M191" s="65"/>
      <c r="N191" s="65"/>
      <c r="O191" s="65"/>
      <c r="P191" s="65"/>
      <c r="Q191" s="66"/>
      <c r="S191" s="56">
        <f t="shared" si="7"/>
        <v>1</v>
      </c>
    </row>
    <row r="192" spans="1:19" ht="15" customHeight="1">
      <c r="A192" s="68" t="s">
        <v>283</v>
      </c>
      <c r="B192" s="65"/>
      <c r="C192" s="66"/>
      <c r="D192" s="73"/>
      <c r="E192" s="71"/>
      <c r="F192" s="72"/>
      <c r="G192" s="69" t="s">
        <v>284</v>
      </c>
      <c r="H192" s="65"/>
      <c r="I192" s="66"/>
      <c r="J192" s="64" t="s">
        <v>82</v>
      </c>
      <c r="K192" s="65"/>
      <c r="L192" s="65"/>
      <c r="M192" s="65"/>
      <c r="N192" s="65"/>
      <c r="O192" s="65"/>
      <c r="P192" s="65"/>
      <c r="Q192" s="66"/>
      <c r="S192" s="56">
        <f t="shared" si="7"/>
        <v>1</v>
      </c>
    </row>
    <row r="193" spans="1:19" ht="15" customHeight="1">
      <c r="A193" s="68" t="s">
        <v>285</v>
      </c>
      <c r="B193" s="65"/>
      <c r="C193" s="66"/>
      <c r="D193" s="73"/>
      <c r="E193" s="71"/>
      <c r="F193" s="72"/>
      <c r="G193" s="69"/>
      <c r="H193" s="65"/>
      <c r="I193" s="66"/>
      <c r="J193" s="64" t="s">
        <v>82</v>
      </c>
      <c r="K193" s="65"/>
      <c r="L193" s="65"/>
      <c r="M193" s="65"/>
      <c r="N193" s="65"/>
      <c r="O193" s="65"/>
      <c r="P193" s="65"/>
      <c r="Q193" s="66"/>
      <c r="S193" s="56">
        <f t="shared" si="7"/>
        <v>1</v>
      </c>
    </row>
    <row r="194" spans="1:19" ht="15" customHeight="1">
      <c r="A194" s="68" t="s">
        <v>286</v>
      </c>
      <c r="B194" s="65"/>
      <c r="C194" s="66"/>
      <c r="D194" s="73"/>
      <c r="E194" s="71"/>
      <c r="F194" s="72"/>
      <c r="G194" s="69"/>
      <c r="H194" s="65"/>
      <c r="I194" s="66"/>
      <c r="J194" s="64" t="s">
        <v>82</v>
      </c>
      <c r="K194" s="65"/>
      <c r="L194" s="65"/>
      <c r="M194" s="65"/>
      <c r="N194" s="65"/>
      <c r="O194" s="65"/>
      <c r="P194" s="65"/>
      <c r="Q194" s="66"/>
      <c r="S194" s="56">
        <f t="shared" si="7"/>
        <v>1</v>
      </c>
    </row>
    <row r="195" spans="1:19" ht="15" customHeight="1">
      <c r="A195" s="68" t="s">
        <v>287</v>
      </c>
      <c r="B195" s="65"/>
      <c r="C195" s="66"/>
      <c r="D195" s="73"/>
      <c r="E195" s="71"/>
      <c r="F195" s="72"/>
      <c r="G195" s="69"/>
      <c r="H195" s="65"/>
      <c r="I195" s="66"/>
      <c r="J195" s="64" t="s">
        <v>82</v>
      </c>
      <c r="K195" s="65"/>
      <c r="L195" s="65"/>
      <c r="M195" s="65"/>
      <c r="N195" s="65"/>
      <c r="O195" s="65"/>
      <c r="P195" s="65"/>
      <c r="Q195" s="66"/>
      <c r="S195" s="56">
        <f t="shared" si="7"/>
        <v>1</v>
      </c>
    </row>
    <row r="196" spans="1:19" ht="15" customHeight="1">
      <c r="A196" s="68" t="s">
        <v>288</v>
      </c>
      <c r="B196" s="65"/>
      <c r="C196" s="66"/>
      <c r="D196" s="73"/>
      <c r="E196" s="71"/>
      <c r="F196" s="72"/>
      <c r="G196" s="69"/>
      <c r="H196" s="65"/>
      <c r="I196" s="66"/>
      <c r="J196" s="64" t="s">
        <v>82</v>
      </c>
      <c r="K196" s="65"/>
      <c r="L196" s="65"/>
      <c r="M196" s="65"/>
      <c r="N196" s="65"/>
      <c r="O196" s="65"/>
      <c r="P196" s="65"/>
      <c r="Q196" s="66"/>
      <c r="S196" s="56">
        <f t="shared" si="7"/>
        <v>1</v>
      </c>
    </row>
    <row r="197" spans="1:19" ht="19.5" customHeight="1">
      <c r="A197" s="67" t="s">
        <v>289</v>
      </c>
      <c r="B197" s="65"/>
      <c r="C197" s="65"/>
      <c r="D197" s="65"/>
      <c r="E197" s="65"/>
      <c r="F197" s="65"/>
      <c r="G197" s="65"/>
      <c r="H197" s="65"/>
      <c r="I197" s="66"/>
    </row>
    <row r="198" spans="1:19" ht="15" customHeight="1">
      <c r="A198" s="68" t="s">
        <v>290</v>
      </c>
      <c r="B198" s="65"/>
      <c r="C198" s="66"/>
      <c r="D198" s="70"/>
      <c r="E198" s="71"/>
      <c r="F198" s="72"/>
      <c r="G198" s="69" t="s">
        <v>74</v>
      </c>
      <c r="H198" s="65"/>
      <c r="I198" s="66"/>
      <c r="J198" s="64" t="s">
        <v>58</v>
      </c>
      <c r="K198" s="65"/>
      <c r="L198" s="65"/>
      <c r="M198" s="65"/>
      <c r="N198" s="65"/>
      <c r="O198" s="65"/>
      <c r="P198" s="65"/>
      <c r="Q198" s="66"/>
      <c r="S198" s="56">
        <f>IF($D$8="該当する",0,COUNTBLANK(D198))</f>
        <v>1</v>
      </c>
    </row>
    <row r="199" spans="1:19" ht="15" customHeight="1">
      <c r="A199" s="68" t="s">
        <v>291</v>
      </c>
      <c r="B199" s="65"/>
      <c r="C199" s="66"/>
      <c r="D199" s="70"/>
      <c r="E199" s="71"/>
      <c r="F199" s="72"/>
      <c r="G199" s="69" t="s">
        <v>74</v>
      </c>
      <c r="H199" s="65"/>
      <c r="I199" s="66"/>
      <c r="J199" s="64" t="s">
        <v>58</v>
      </c>
      <c r="K199" s="65"/>
      <c r="L199" s="65"/>
      <c r="M199" s="65"/>
      <c r="N199" s="65"/>
      <c r="O199" s="65"/>
      <c r="P199" s="65"/>
      <c r="Q199" s="66"/>
      <c r="S199" s="56">
        <f>IF($D$8="該当する",0,COUNTBLANK(D199))</f>
        <v>1</v>
      </c>
    </row>
    <row r="200" spans="1:19" ht="15" customHeight="1">
      <c r="A200" s="68" t="s">
        <v>292</v>
      </c>
      <c r="B200" s="65"/>
      <c r="C200" s="66"/>
      <c r="D200" s="70"/>
      <c r="E200" s="71"/>
      <c r="F200" s="72"/>
      <c r="G200" s="69" t="s">
        <v>74</v>
      </c>
      <c r="H200" s="65"/>
      <c r="I200" s="66"/>
      <c r="J200" s="64" t="s">
        <v>58</v>
      </c>
      <c r="K200" s="65"/>
      <c r="L200" s="65"/>
      <c r="M200" s="65"/>
      <c r="N200" s="65"/>
      <c r="O200" s="65"/>
      <c r="P200" s="65"/>
      <c r="Q200" s="66"/>
      <c r="S200" s="56">
        <f>IF($D$8="該当する",0,COUNTBLANK(D200))</f>
        <v>1</v>
      </c>
    </row>
    <row r="201" spans="1:19" ht="15" customHeight="1">
      <c r="A201" s="68" t="s">
        <v>293</v>
      </c>
      <c r="B201" s="65"/>
      <c r="C201" s="66"/>
      <c r="D201" s="73"/>
      <c r="E201" s="71"/>
      <c r="F201" s="72"/>
      <c r="G201" s="69" t="s">
        <v>294</v>
      </c>
      <c r="H201" s="65"/>
      <c r="I201" s="66"/>
      <c r="J201" s="64" t="s">
        <v>295</v>
      </c>
      <c r="K201" s="65"/>
      <c r="L201" s="65"/>
      <c r="M201" s="65"/>
      <c r="N201" s="65"/>
      <c r="O201" s="65"/>
      <c r="P201" s="65"/>
      <c r="Q201" s="66"/>
      <c r="S201" s="56">
        <f>IF(OR($D$8="該当する",AND($D$200&lt;&gt;"",$D$200&lt;&gt;"１有")),0,COUNTBLANK(D201))</f>
        <v>1</v>
      </c>
    </row>
    <row r="202" spans="1:19" ht="15" customHeight="1">
      <c r="A202" s="68" t="s">
        <v>296</v>
      </c>
      <c r="B202" s="65"/>
      <c r="C202" s="66"/>
      <c r="D202" s="73"/>
      <c r="E202" s="71"/>
      <c r="F202" s="72"/>
      <c r="G202" s="69" t="s">
        <v>128</v>
      </c>
      <c r="H202" s="65"/>
      <c r="I202" s="66"/>
      <c r="J202" s="64" t="s">
        <v>295</v>
      </c>
      <c r="K202" s="65"/>
      <c r="L202" s="65"/>
      <c r="M202" s="65"/>
      <c r="N202" s="65"/>
      <c r="O202" s="65"/>
      <c r="P202" s="65"/>
      <c r="Q202" s="66"/>
      <c r="S202" s="56">
        <f>IF(OR($D$8="該当する",AND($D$200&lt;&gt;"",$D$200&lt;&gt;"１有")),0,COUNTBLANK(D202))</f>
        <v>1</v>
      </c>
    </row>
    <row r="203" spans="1:19" ht="15" customHeight="1">
      <c r="A203" s="68" t="s">
        <v>297</v>
      </c>
      <c r="B203" s="65"/>
      <c r="C203" s="66"/>
      <c r="D203" s="73"/>
      <c r="E203" s="71"/>
      <c r="F203" s="72"/>
      <c r="G203" s="69" t="s">
        <v>298</v>
      </c>
      <c r="H203" s="65"/>
      <c r="I203" s="66"/>
      <c r="J203" s="64" t="s">
        <v>295</v>
      </c>
      <c r="K203" s="65"/>
      <c r="L203" s="65"/>
      <c r="M203" s="65"/>
      <c r="N203" s="65"/>
      <c r="O203" s="65"/>
      <c r="P203" s="65"/>
      <c r="Q203" s="66"/>
      <c r="S203" s="56">
        <f>IF(OR($D$8="該当する",AND($D$200&lt;&gt;"",$D$200&lt;&gt;"１有")),0,COUNTBLANK(D203))</f>
        <v>1</v>
      </c>
    </row>
    <row r="204" spans="1:19" ht="15" customHeight="1">
      <c r="A204" s="68" t="s">
        <v>299</v>
      </c>
      <c r="B204" s="65"/>
      <c r="C204" s="66"/>
      <c r="D204" s="73"/>
      <c r="E204" s="71"/>
      <c r="F204" s="72"/>
      <c r="G204" s="69" t="s">
        <v>128</v>
      </c>
      <c r="H204" s="65"/>
      <c r="I204" s="66"/>
      <c r="J204" s="64" t="s">
        <v>295</v>
      </c>
      <c r="K204" s="65"/>
      <c r="L204" s="65"/>
      <c r="M204" s="65"/>
      <c r="N204" s="65"/>
      <c r="O204" s="65"/>
      <c r="P204" s="65"/>
      <c r="Q204" s="66"/>
      <c r="S204" s="56">
        <f>IF(OR($D$8="該当する",AND($D$200&lt;&gt;"",$D$200&lt;&gt;"１有")),0,COUNTBLANK(D204))</f>
        <v>1</v>
      </c>
    </row>
    <row r="205" spans="1:19" ht="15" customHeight="1">
      <c r="A205" s="68" t="s">
        <v>300</v>
      </c>
      <c r="B205" s="65"/>
      <c r="C205" s="66"/>
      <c r="D205" s="70"/>
      <c r="E205" s="71"/>
      <c r="F205" s="72"/>
      <c r="G205" s="69" t="s">
        <v>74</v>
      </c>
      <c r="H205" s="65"/>
      <c r="I205" s="66"/>
      <c r="J205" s="64" t="s">
        <v>58</v>
      </c>
      <c r="K205" s="65"/>
      <c r="L205" s="65"/>
      <c r="M205" s="65"/>
      <c r="N205" s="65"/>
      <c r="O205" s="65"/>
      <c r="P205" s="65"/>
      <c r="Q205" s="66"/>
      <c r="S205" s="56">
        <f>IF($D$8="該当する",0,COUNTBLANK(D205))</f>
        <v>1</v>
      </c>
    </row>
    <row r="206" spans="1:19" ht="15" customHeight="1">
      <c r="A206" s="68" t="s">
        <v>301</v>
      </c>
      <c r="B206" s="65"/>
      <c r="C206" s="66"/>
      <c r="D206" s="70"/>
      <c r="E206" s="71"/>
      <c r="F206" s="72"/>
      <c r="G206" s="69" t="s">
        <v>62</v>
      </c>
      <c r="H206" s="65"/>
      <c r="I206" s="66"/>
      <c r="J206" s="64" t="s">
        <v>63</v>
      </c>
      <c r="K206" s="65"/>
      <c r="L206" s="65"/>
      <c r="M206" s="65"/>
      <c r="N206" s="65"/>
      <c r="O206" s="65"/>
      <c r="P206" s="65"/>
      <c r="Q206" s="66"/>
      <c r="S206" s="56">
        <f>IF(OR($D$8="該当する",AND($D$205&lt;&gt;"",$D$205&lt;&gt;"１有")),0,COUNTBLANK(D206))</f>
        <v>1</v>
      </c>
    </row>
    <row r="207" spans="1:19" ht="15" customHeight="1">
      <c r="A207" s="68" t="s">
        <v>302</v>
      </c>
      <c r="B207" s="65"/>
      <c r="C207" s="66"/>
      <c r="D207" s="70"/>
      <c r="E207" s="71"/>
      <c r="F207" s="72"/>
      <c r="G207" s="69" t="s">
        <v>88</v>
      </c>
      <c r="H207" s="65"/>
      <c r="I207" s="66"/>
      <c r="J207" s="64" t="s">
        <v>63</v>
      </c>
      <c r="K207" s="65"/>
      <c r="L207" s="65"/>
      <c r="M207" s="65"/>
      <c r="N207" s="65"/>
      <c r="O207" s="65"/>
      <c r="P207" s="65"/>
      <c r="Q207" s="66"/>
      <c r="S207" s="56">
        <f>IF(OR($D$8="該当する",AND($D$205&lt;&gt;"",$D$205&lt;&gt;"１有")),0,COUNTBLANK(D207))</f>
        <v>1</v>
      </c>
    </row>
    <row r="208" spans="1:19" ht="15" customHeight="1">
      <c r="A208" s="68" t="s">
        <v>303</v>
      </c>
      <c r="B208" s="65"/>
      <c r="C208" s="66"/>
      <c r="D208" s="70"/>
      <c r="E208" s="71"/>
      <c r="F208" s="72"/>
      <c r="G208" s="69" t="s">
        <v>62</v>
      </c>
      <c r="H208" s="65"/>
      <c r="I208" s="66"/>
      <c r="J208" s="64" t="s">
        <v>63</v>
      </c>
      <c r="K208" s="65"/>
      <c r="L208" s="65"/>
      <c r="M208" s="65"/>
      <c r="N208" s="65"/>
      <c r="O208" s="65"/>
      <c r="P208" s="65"/>
      <c r="Q208" s="66"/>
      <c r="S208" s="56">
        <f>IF(OR($D$8="該当する",AND($D$205&lt;&gt;"",$D$205&lt;&gt;"１有")),0,COUNTBLANK(D208))</f>
        <v>1</v>
      </c>
    </row>
    <row r="209" spans="1:19" ht="15" customHeight="1">
      <c r="A209" s="68" t="s">
        <v>304</v>
      </c>
      <c r="B209" s="65"/>
      <c r="C209" s="66"/>
      <c r="D209" s="70"/>
      <c r="E209" s="71"/>
      <c r="F209" s="72"/>
      <c r="G209" s="69"/>
      <c r="H209" s="65"/>
      <c r="I209" s="66"/>
      <c r="S209" s="56">
        <f>IF(OR($D$8="該当する",AND($D$208&lt;&gt;"",$D$208&lt;&gt;"○"),AND($D$205&lt;&gt;"",$D$205&lt;&gt;"１有")),0,COUNTBLANK(D209))</f>
        <v>1</v>
      </c>
    </row>
    <row r="210" spans="1:19" ht="15" customHeight="1">
      <c r="A210" s="68" t="s">
        <v>305</v>
      </c>
      <c r="B210" s="65"/>
      <c r="C210" s="66"/>
      <c r="D210" s="70"/>
      <c r="E210" s="71"/>
      <c r="F210" s="72"/>
      <c r="G210" s="69" t="s">
        <v>243</v>
      </c>
      <c r="H210" s="65"/>
      <c r="I210" s="66"/>
      <c r="J210" s="64" t="s">
        <v>58</v>
      </c>
      <c r="K210" s="65"/>
      <c r="L210" s="65"/>
      <c r="M210" s="65"/>
      <c r="N210" s="65"/>
      <c r="O210" s="65"/>
      <c r="P210" s="65"/>
      <c r="Q210" s="66"/>
      <c r="S210" s="56">
        <f>IF($D$8="該当する",0,COUNTBLANK(D210))</f>
        <v>1</v>
      </c>
    </row>
    <row r="211" spans="1:19" ht="19.5" customHeight="1">
      <c r="A211" s="67" t="s">
        <v>306</v>
      </c>
      <c r="B211" s="65"/>
      <c r="C211" s="65"/>
      <c r="D211" s="65"/>
      <c r="E211" s="65"/>
      <c r="F211" s="65"/>
      <c r="G211" s="65"/>
      <c r="H211" s="65"/>
      <c r="I211" s="66"/>
    </row>
    <row r="212" spans="1:19" ht="60" customHeight="1">
      <c r="A212" s="68" t="s">
        <v>307</v>
      </c>
      <c r="B212" s="65"/>
      <c r="C212" s="66"/>
      <c r="D212" s="79"/>
      <c r="E212" s="71"/>
      <c r="F212" s="72"/>
      <c r="G212" s="69" t="s">
        <v>308</v>
      </c>
      <c r="H212" s="65"/>
      <c r="I212" s="66"/>
      <c r="S212" s="56">
        <f>IF($D$8="該当する",0,COUNTBLANK(D212))</f>
        <v>1</v>
      </c>
    </row>
    <row r="213" spans="1:19" ht="15" customHeight="1">
      <c r="A213" s="68" t="s">
        <v>309</v>
      </c>
      <c r="B213" s="65"/>
      <c r="C213" s="66"/>
      <c r="D213" s="70"/>
      <c r="E213" s="71"/>
      <c r="F213" s="72"/>
      <c r="G213" s="69" t="s">
        <v>516</v>
      </c>
      <c r="H213" s="65"/>
      <c r="I213" s="66"/>
      <c r="S213" s="56">
        <f>COUNTBLANK(D213)</f>
        <v>1</v>
      </c>
    </row>
    <row r="214" spans="1:19" ht="15" customHeight="1">
      <c r="A214" s="68" t="s">
        <v>310</v>
      </c>
      <c r="B214" s="65"/>
      <c r="C214" s="66"/>
      <c r="D214" s="70"/>
      <c r="E214" s="71"/>
      <c r="F214" s="72"/>
      <c r="G214" s="69" t="s">
        <v>32</v>
      </c>
      <c r="H214" s="65"/>
      <c r="I214" s="66"/>
      <c r="S214" s="56">
        <f>COUNTBLANK(D214)</f>
        <v>1</v>
      </c>
    </row>
    <row r="215" spans="1:19" ht="15" customHeight="1">
      <c r="A215" s="68" t="s">
        <v>311</v>
      </c>
      <c r="B215" s="65"/>
      <c r="C215" s="66"/>
      <c r="D215" s="70"/>
      <c r="E215" s="71"/>
      <c r="F215" s="72"/>
      <c r="G215" s="69" t="s">
        <v>34</v>
      </c>
      <c r="H215" s="65"/>
      <c r="I215" s="66"/>
      <c r="J215" s="64" t="s">
        <v>35</v>
      </c>
      <c r="K215" s="65"/>
      <c r="L215" s="65"/>
      <c r="M215" s="65"/>
      <c r="N215" s="65"/>
      <c r="O215" s="65"/>
      <c r="P215" s="65"/>
      <c r="Q215" s="66"/>
      <c r="S215" s="56">
        <f>COUNTBLANK(D215)</f>
        <v>1</v>
      </c>
    </row>
  </sheetData>
  <sheetProtection algorithmName="SHA-512" hashValue="Qb4Gd/PZbD917WtpSGfy9OOBiaxltrH+71QbjViKHvI5srTrnFeOpBN7EQReftiMt6sGEWFmdwk7pjpBAVbZEQ==" saltValue="UD+Voybmlw+WuOXLgeJ/kA==" spinCount="100000" sheet="1" objects="1" scenarios="1"/>
  <mergeCells count="670">
    <mergeCell ref="A39:C39"/>
    <mergeCell ref="A166:C166"/>
    <mergeCell ref="A65:C65"/>
    <mergeCell ref="A80:C80"/>
    <mergeCell ref="G206:I206"/>
    <mergeCell ref="D161:F161"/>
    <mergeCell ref="A35:C35"/>
    <mergeCell ref="A115:C115"/>
    <mergeCell ref="A10:C10"/>
    <mergeCell ref="D38:F38"/>
    <mergeCell ref="D98:F98"/>
    <mergeCell ref="D169:F169"/>
    <mergeCell ref="A102:C102"/>
    <mergeCell ref="A168:C168"/>
    <mergeCell ref="G33:I33"/>
    <mergeCell ref="G177:I177"/>
    <mergeCell ref="G204:I204"/>
    <mergeCell ref="D103:F103"/>
    <mergeCell ref="D134:F134"/>
    <mergeCell ref="A33:C33"/>
    <mergeCell ref="D205:F205"/>
    <mergeCell ref="A20:C20"/>
    <mergeCell ref="D50:F50"/>
    <mergeCell ref="D44:F44"/>
    <mergeCell ref="G98:I98"/>
    <mergeCell ref="D31:F31"/>
    <mergeCell ref="G209:I209"/>
    <mergeCell ref="J154:Q154"/>
    <mergeCell ref="G175:I175"/>
    <mergeCell ref="J64:Q64"/>
    <mergeCell ref="J120:Q120"/>
    <mergeCell ref="G162:I162"/>
    <mergeCell ref="J156:Q156"/>
    <mergeCell ref="G148:I148"/>
    <mergeCell ref="G20:I20"/>
    <mergeCell ref="J36:Q36"/>
    <mergeCell ref="J207:Q207"/>
    <mergeCell ref="G47:I47"/>
    <mergeCell ref="G109:I109"/>
    <mergeCell ref="G193:I193"/>
    <mergeCell ref="G40:I40"/>
    <mergeCell ref="J100:Q100"/>
    <mergeCell ref="G46:I46"/>
    <mergeCell ref="G111:I111"/>
    <mergeCell ref="H85:Q85"/>
    <mergeCell ref="A99:I99"/>
    <mergeCell ref="J38:Q38"/>
    <mergeCell ref="A101:I101"/>
    <mergeCell ref="J78:Q78"/>
    <mergeCell ref="D28:F28"/>
    <mergeCell ref="J34:Q34"/>
    <mergeCell ref="G180:I180"/>
    <mergeCell ref="D184:F184"/>
    <mergeCell ref="J49:Q49"/>
    <mergeCell ref="A8:C8"/>
    <mergeCell ref="G35:I35"/>
    <mergeCell ref="J133:Q133"/>
    <mergeCell ref="J33:Q33"/>
    <mergeCell ref="A100:C100"/>
    <mergeCell ref="D167:F167"/>
    <mergeCell ref="J11:Q11"/>
    <mergeCell ref="G59:I59"/>
    <mergeCell ref="G130:I130"/>
    <mergeCell ref="D63:F63"/>
    <mergeCell ref="A103:C103"/>
    <mergeCell ref="J50:Q50"/>
    <mergeCell ref="J121:Q121"/>
    <mergeCell ref="G61:I61"/>
    <mergeCell ref="G132:I132"/>
    <mergeCell ref="G48:I48"/>
    <mergeCell ref="D52:F52"/>
    <mergeCell ref="J52:Q52"/>
    <mergeCell ref="A56:C56"/>
    <mergeCell ref="D146:F146"/>
    <mergeCell ref="A7:C7"/>
    <mergeCell ref="J181:Q181"/>
    <mergeCell ref="A172:C172"/>
    <mergeCell ref="G156:I156"/>
    <mergeCell ref="D95:F95"/>
    <mergeCell ref="D160:F160"/>
    <mergeCell ref="A25:C25"/>
    <mergeCell ref="D32:F32"/>
    <mergeCell ref="G93:I93"/>
    <mergeCell ref="D97:F97"/>
    <mergeCell ref="A163:C163"/>
    <mergeCell ref="A11:C11"/>
    <mergeCell ref="J13:Q13"/>
    <mergeCell ref="G95:I95"/>
    <mergeCell ref="J80:Q80"/>
    <mergeCell ref="J107:Q107"/>
    <mergeCell ref="G26:I26"/>
    <mergeCell ref="D30:F30"/>
    <mergeCell ref="D29:F29"/>
    <mergeCell ref="D23:F23"/>
    <mergeCell ref="A93:C93"/>
    <mergeCell ref="A84:I84"/>
    <mergeCell ref="D126:F126"/>
    <mergeCell ref="G108:I108"/>
    <mergeCell ref="G6:I6"/>
    <mergeCell ref="J122:Q122"/>
    <mergeCell ref="G37:I37"/>
    <mergeCell ref="D107:F107"/>
    <mergeCell ref="D163:F163"/>
    <mergeCell ref="A12:C12"/>
    <mergeCell ref="J28:Q28"/>
    <mergeCell ref="J199:Q199"/>
    <mergeCell ref="D209:F209"/>
    <mergeCell ref="D147:F147"/>
    <mergeCell ref="D171:F171"/>
    <mergeCell ref="A104:C104"/>
    <mergeCell ref="A175:C175"/>
    <mergeCell ref="G14:I14"/>
    <mergeCell ref="I72:J72"/>
    <mergeCell ref="A14:C14"/>
    <mergeCell ref="J30:Q30"/>
    <mergeCell ref="A106:C106"/>
    <mergeCell ref="D25:F25"/>
    <mergeCell ref="A81:C81"/>
    <mergeCell ref="G32:I32"/>
    <mergeCell ref="A170:C170"/>
    <mergeCell ref="G159:I159"/>
    <mergeCell ref="G134:I134"/>
    <mergeCell ref="D202:F202"/>
    <mergeCell ref="A206:C206"/>
    <mergeCell ref="J182:Q182"/>
    <mergeCell ref="A196:C196"/>
    <mergeCell ref="A183:C183"/>
    <mergeCell ref="D194:F194"/>
    <mergeCell ref="A198:C198"/>
    <mergeCell ref="G205:I205"/>
    <mergeCell ref="J161:Q161"/>
    <mergeCell ref="A192:C192"/>
    <mergeCell ref="J194:Q194"/>
    <mergeCell ref="J192:Q192"/>
    <mergeCell ref="J195:Q195"/>
    <mergeCell ref="D180:F180"/>
    <mergeCell ref="D187:F187"/>
    <mergeCell ref="A191:C191"/>
    <mergeCell ref="A178:C178"/>
    <mergeCell ref="D192:F192"/>
    <mergeCell ref="D173:F173"/>
    <mergeCell ref="A176:C176"/>
    <mergeCell ref="D56:F56"/>
    <mergeCell ref="G191:I191"/>
    <mergeCell ref="A177:C177"/>
    <mergeCell ref="A185:C185"/>
    <mergeCell ref="D102:F102"/>
    <mergeCell ref="D100:F100"/>
    <mergeCell ref="G161:I161"/>
    <mergeCell ref="J129:Q129"/>
    <mergeCell ref="G188:I188"/>
    <mergeCell ref="G182:I182"/>
    <mergeCell ref="A64:C64"/>
    <mergeCell ref="A107:C107"/>
    <mergeCell ref="J125:Q125"/>
    <mergeCell ref="A110:I110"/>
    <mergeCell ref="D121:F121"/>
    <mergeCell ref="A125:C125"/>
    <mergeCell ref="D113:F113"/>
    <mergeCell ref="A112:C112"/>
    <mergeCell ref="D148:F148"/>
    <mergeCell ref="A127:C127"/>
    <mergeCell ref="D123:F123"/>
    <mergeCell ref="A114:C114"/>
    <mergeCell ref="A78:C78"/>
    <mergeCell ref="D139:F139"/>
    <mergeCell ref="D215:F215"/>
    <mergeCell ref="A129:C129"/>
    <mergeCell ref="A85:C85"/>
    <mergeCell ref="G163:I163"/>
    <mergeCell ref="G138:I138"/>
    <mergeCell ref="G165:I165"/>
    <mergeCell ref="A207:C207"/>
    <mergeCell ref="A209:C209"/>
    <mergeCell ref="D200:F200"/>
    <mergeCell ref="A204:C204"/>
    <mergeCell ref="A208:C208"/>
    <mergeCell ref="G210:I210"/>
    <mergeCell ref="A210:C210"/>
    <mergeCell ref="D191:F191"/>
    <mergeCell ref="A195:C195"/>
    <mergeCell ref="D125:F125"/>
    <mergeCell ref="D112:F112"/>
    <mergeCell ref="D213:F213"/>
    <mergeCell ref="D151:F151"/>
    <mergeCell ref="A214:C214"/>
    <mergeCell ref="A189:C189"/>
    <mergeCell ref="D108:F108"/>
    <mergeCell ref="G187:I187"/>
    <mergeCell ref="A116:C116"/>
    <mergeCell ref="J25:Q25"/>
    <mergeCell ref="I67:J67"/>
    <mergeCell ref="G140:I140"/>
    <mergeCell ref="J196:Q196"/>
    <mergeCell ref="A143:C143"/>
    <mergeCell ref="J183:Q183"/>
    <mergeCell ref="G77:I77"/>
    <mergeCell ref="D81:F81"/>
    <mergeCell ref="A36:C36"/>
    <mergeCell ref="A38:C38"/>
    <mergeCell ref="A147:C147"/>
    <mergeCell ref="D94:F94"/>
    <mergeCell ref="J106:Q106"/>
    <mergeCell ref="A40:C40"/>
    <mergeCell ref="A67:C67"/>
    <mergeCell ref="H114:Q114"/>
    <mergeCell ref="D60:F60"/>
    <mergeCell ref="G78:I78"/>
    <mergeCell ref="I70:J70"/>
    <mergeCell ref="G124:I124"/>
    <mergeCell ref="J167:Q167"/>
    <mergeCell ref="G80:I80"/>
    <mergeCell ref="J98:Q98"/>
    <mergeCell ref="D196:F196"/>
    <mergeCell ref="D8:F8"/>
    <mergeCell ref="G213:I213"/>
    <mergeCell ref="A72:C72"/>
    <mergeCell ref="A28:C28"/>
    <mergeCell ref="A199:C199"/>
    <mergeCell ref="G150:I150"/>
    <mergeCell ref="A30:C30"/>
    <mergeCell ref="G21:I21"/>
    <mergeCell ref="A59:C59"/>
    <mergeCell ref="D20:F20"/>
    <mergeCell ref="A24:I24"/>
    <mergeCell ref="G208:I208"/>
    <mergeCell ref="I73:J73"/>
    <mergeCell ref="A61:C61"/>
    <mergeCell ref="G194:I194"/>
    <mergeCell ref="G23:I23"/>
    <mergeCell ref="A197:I197"/>
    <mergeCell ref="A88:C88"/>
    <mergeCell ref="D155:F155"/>
    <mergeCell ref="A153:C153"/>
    <mergeCell ref="D149:F149"/>
    <mergeCell ref="D124:F124"/>
    <mergeCell ref="G160:I160"/>
    <mergeCell ref="A54:C54"/>
    <mergeCell ref="G10:I10"/>
    <mergeCell ref="D136:F136"/>
    <mergeCell ref="G137:I137"/>
    <mergeCell ref="J82:Q82"/>
    <mergeCell ref="G53:I53"/>
    <mergeCell ref="J180:Q180"/>
    <mergeCell ref="J57:Q57"/>
    <mergeCell ref="D78:F78"/>
    <mergeCell ref="J93:Q93"/>
    <mergeCell ref="G139:I139"/>
    <mergeCell ref="J146:Q146"/>
    <mergeCell ref="J157:Q157"/>
    <mergeCell ref="D58:F58"/>
    <mergeCell ref="G168:I168"/>
    <mergeCell ref="D13:F13"/>
    <mergeCell ref="D15:F15"/>
    <mergeCell ref="J83:Q83"/>
    <mergeCell ref="D10:F10"/>
    <mergeCell ref="G11:I11"/>
    <mergeCell ref="G169:I169"/>
    <mergeCell ref="J176:Q176"/>
    <mergeCell ref="D165:F165"/>
    <mergeCell ref="D152:F152"/>
    <mergeCell ref="G153:I153"/>
    <mergeCell ref="A15:C15"/>
    <mergeCell ref="D174:F174"/>
    <mergeCell ref="A51:C51"/>
    <mergeCell ref="A82:C82"/>
    <mergeCell ref="A146:C146"/>
    <mergeCell ref="A141:C141"/>
    <mergeCell ref="A135:C135"/>
    <mergeCell ref="A122:C122"/>
    <mergeCell ref="A90:C90"/>
    <mergeCell ref="A41:C41"/>
    <mergeCell ref="D57:F57"/>
    <mergeCell ref="A133:C133"/>
    <mergeCell ref="D17:F17"/>
    <mergeCell ref="D83:F83"/>
    <mergeCell ref="A111:C111"/>
    <mergeCell ref="D39:F39"/>
    <mergeCell ref="A62:I62"/>
    <mergeCell ref="A43:C43"/>
    <mergeCell ref="G129:I129"/>
    <mergeCell ref="G63:I63"/>
    <mergeCell ref="D133:F133"/>
    <mergeCell ref="A63:C63"/>
    <mergeCell ref="G50:I50"/>
    <mergeCell ref="A130:C130"/>
    <mergeCell ref="G18:I18"/>
    <mergeCell ref="A154:C154"/>
    <mergeCell ref="A179:C179"/>
    <mergeCell ref="G195:I195"/>
    <mergeCell ref="D7:Q7"/>
    <mergeCell ref="A48:C48"/>
    <mergeCell ref="A186:I186"/>
    <mergeCell ref="A142:C142"/>
    <mergeCell ref="D203:F203"/>
    <mergeCell ref="G39:I39"/>
    <mergeCell ref="J46:Q46"/>
    <mergeCell ref="G166:I166"/>
    <mergeCell ref="J160:Q160"/>
    <mergeCell ref="D49:F49"/>
    <mergeCell ref="G103:I103"/>
    <mergeCell ref="J159:Q159"/>
    <mergeCell ref="J48:Q48"/>
    <mergeCell ref="D11:F11"/>
    <mergeCell ref="J153:Q153"/>
    <mergeCell ref="A37:C37"/>
    <mergeCell ref="G167:I167"/>
    <mergeCell ref="J136:Q136"/>
    <mergeCell ref="J184:Q184"/>
    <mergeCell ref="D181:F181"/>
    <mergeCell ref="A13:C13"/>
    <mergeCell ref="J175:Q175"/>
    <mergeCell ref="G65:I65"/>
    <mergeCell ref="G192:I192"/>
    <mergeCell ref="G215:I215"/>
    <mergeCell ref="A180:C180"/>
    <mergeCell ref="D64:F64"/>
    <mergeCell ref="J35:Q35"/>
    <mergeCell ref="J206:Q206"/>
    <mergeCell ref="A68:C68"/>
    <mergeCell ref="J148:Q148"/>
    <mergeCell ref="J40:Q40"/>
    <mergeCell ref="J77:Q77"/>
    <mergeCell ref="J178:Q178"/>
    <mergeCell ref="G184:I184"/>
    <mergeCell ref="J140:Q140"/>
    <mergeCell ref="A157:C157"/>
    <mergeCell ref="G179:I179"/>
    <mergeCell ref="I69:J69"/>
    <mergeCell ref="D105:F105"/>
    <mergeCell ref="D170:F170"/>
    <mergeCell ref="G190:I190"/>
    <mergeCell ref="G141:I141"/>
    <mergeCell ref="D120:F120"/>
    <mergeCell ref="A17:C17"/>
    <mergeCell ref="D127:F127"/>
    <mergeCell ref="D176:F176"/>
    <mergeCell ref="A53:C53"/>
    <mergeCell ref="A109:C109"/>
    <mergeCell ref="G52:I52"/>
    <mergeCell ref="J56:Q56"/>
    <mergeCell ref="A138:C138"/>
    <mergeCell ref="J43:Q43"/>
    <mergeCell ref="D128:F128"/>
    <mergeCell ref="J105:Q105"/>
    <mergeCell ref="A132:C132"/>
    <mergeCell ref="A69:C69"/>
    <mergeCell ref="A156:C156"/>
    <mergeCell ref="A155:C155"/>
    <mergeCell ref="J173:Q173"/>
    <mergeCell ref="A162:C162"/>
    <mergeCell ref="J111:Q111"/>
    <mergeCell ref="G57:I57"/>
    <mergeCell ref="G128:I128"/>
    <mergeCell ref="D61:F61"/>
    <mergeCell ref="G171:I171"/>
    <mergeCell ref="D175:F175"/>
    <mergeCell ref="G121:I121"/>
    <mergeCell ref="A18:C18"/>
    <mergeCell ref="G34:I34"/>
    <mergeCell ref="A47:C47"/>
    <mergeCell ref="G207:I207"/>
    <mergeCell ref="G113:I113"/>
    <mergeCell ref="D177:F177"/>
    <mergeCell ref="G29:I29"/>
    <mergeCell ref="D33:F33"/>
    <mergeCell ref="G100:I100"/>
    <mergeCell ref="G94:I94"/>
    <mergeCell ref="G200:I200"/>
    <mergeCell ref="A134:C134"/>
    <mergeCell ref="G44:I44"/>
    <mergeCell ref="G102:I102"/>
    <mergeCell ref="G31:I31"/>
    <mergeCell ref="G202:I202"/>
    <mergeCell ref="D35:F35"/>
    <mergeCell ref="A167:C167"/>
    <mergeCell ref="A19:C19"/>
    <mergeCell ref="A117:C117"/>
    <mergeCell ref="D59:F59"/>
    <mergeCell ref="D178:F178"/>
    <mergeCell ref="A182:C182"/>
    <mergeCell ref="D34:F34"/>
    <mergeCell ref="A16:C16"/>
    <mergeCell ref="A187:C187"/>
    <mergeCell ref="J203:Q203"/>
    <mergeCell ref="D104:F104"/>
    <mergeCell ref="A108:C108"/>
    <mergeCell ref="D150:F150"/>
    <mergeCell ref="G189:I189"/>
    <mergeCell ref="J20:Q20"/>
    <mergeCell ref="J193:Q193"/>
    <mergeCell ref="D172:F172"/>
    <mergeCell ref="A98:C98"/>
    <mergeCell ref="A169:C169"/>
    <mergeCell ref="J134:Q134"/>
    <mergeCell ref="G176:I176"/>
    <mergeCell ref="J51:Q51"/>
    <mergeCell ref="D36:F36"/>
    <mergeCell ref="A123:C123"/>
    <mergeCell ref="D46:F46"/>
    <mergeCell ref="D40:F40"/>
    <mergeCell ref="D111:F111"/>
    <mergeCell ref="J138:Q138"/>
    <mergeCell ref="G147:I147"/>
    <mergeCell ref="G120:I120"/>
    <mergeCell ref="J96:Q96"/>
    <mergeCell ref="G43:I43"/>
    <mergeCell ref="D109:F109"/>
    <mergeCell ref="J201:Q201"/>
    <mergeCell ref="J139:Q139"/>
    <mergeCell ref="D201:F201"/>
    <mergeCell ref="D199:F199"/>
    <mergeCell ref="J204:Q204"/>
    <mergeCell ref="J198:Q198"/>
    <mergeCell ref="D54:F54"/>
    <mergeCell ref="J54:Q54"/>
    <mergeCell ref="D182:F182"/>
    <mergeCell ref="G105:I105"/>
    <mergeCell ref="J104:Q104"/>
    <mergeCell ref="G96:I96"/>
    <mergeCell ref="G55:I55"/>
    <mergeCell ref="I68:J68"/>
    <mergeCell ref="G174:I174"/>
    <mergeCell ref="G181:I181"/>
    <mergeCell ref="G97:I97"/>
    <mergeCell ref="D48:F48"/>
    <mergeCell ref="G49:I49"/>
    <mergeCell ref="J55:Q55"/>
    <mergeCell ref="J147:Q147"/>
    <mergeCell ref="D132:F132"/>
    <mergeCell ref="J215:Q215"/>
    <mergeCell ref="J44:Q44"/>
    <mergeCell ref="A120:C120"/>
    <mergeCell ref="J205:Q205"/>
    <mergeCell ref="A215:C215"/>
    <mergeCell ref="J191:Q191"/>
    <mergeCell ref="A211:I211"/>
    <mergeCell ref="D212:F212"/>
    <mergeCell ref="D210:F210"/>
    <mergeCell ref="G212:I212"/>
    <mergeCell ref="D189:F189"/>
    <mergeCell ref="D195:F195"/>
    <mergeCell ref="A57:C57"/>
    <mergeCell ref="G127:I127"/>
    <mergeCell ref="A113:C113"/>
    <mergeCell ref="D55:F55"/>
    <mergeCell ref="D188:F188"/>
    <mergeCell ref="A121:C121"/>
    <mergeCell ref="J208:Q208"/>
    <mergeCell ref="J124:Q124"/>
    <mergeCell ref="A212:C212"/>
    <mergeCell ref="A44:C44"/>
    <mergeCell ref="A131:I131"/>
    <mergeCell ref="A201:C201"/>
    <mergeCell ref="J19:Q19"/>
    <mergeCell ref="J190:Q190"/>
    <mergeCell ref="A95:C95"/>
    <mergeCell ref="G30:I30"/>
    <mergeCell ref="J37:Q37"/>
    <mergeCell ref="D162:F162"/>
    <mergeCell ref="D156:F156"/>
    <mergeCell ref="G152:I152"/>
    <mergeCell ref="A160:C160"/>
    <mergeCell ref="D106:F106"/>
    <mergeCell ref="A32:C32"/>
    <mergeCell ref="D93:F93"/>
    <mergeCell ref="A159:C159"/>
    <mergeCell ref="A97:C97"/>
    <mergeCell ref="A96:C96"/>
    <mergeCell ref="D157:F157"/>
    <mergeCell ref="J108:Q108"/>
    <mergeCell ref="A161:C161"/>
    <mergeCell ref="G54:I54"/>
    <mergeCell ref="J95:Q95"/>
    <mergeCell ref="A190:C190"/>
    <mergeCell ref="D51:F51"/>
    <mergeCell ref="D82:F82"/>
    <mergeCell ref="A152:C152"/>
    <mergeCell ref="D14:F14"/>
    <mergeCell ref="D207:F207"/>
    <mergeCell ref="G173:I173"/>
    <mergeCell ref="F1:H1"/>
    <mergeCell ref="A173:C173"/>
    <mergeCell ref="A9:I9"/>
    <mergeCell ref="A77:C77"/>
    <mergeCell ref="A148:C148"/>
    <mergeCell ref="J113:Q113"/>
    <mergeCell ref="G155:I155"/>
    <mergeCell ref="J149:Q149"/>
    <mergeCell ref="D159:F159"/>
    <mergeCell ref="D80:F80"/>
    <mergeCell ref="A6:C6"/>
    <mergeCell ref="G170:I170"/>
    <mergeCell ref="J189:Q189"/>
    <mergeCell ref="D96:F96"/>
    <mergeCell ref="G157:I157"/>
    <mergeCell ref="G122:I122"/>
    <mergeCell ref="J188:Q188"/>
    <mergeCell ref="J126:Q126"/>
    <mergeCell ref="G172:I172"/>
    <mergeCell ref="G28:I28"/>
    <mergeCell ref="G199:I199"/>
    <mergeCell ref="I1:J1"/>
    <mergeCell ref="D19:F19"/>
    <mergeCell ref="G151:I151"/>
    <mergeCell ref="A94:C94"/>
    <mergeCell ref="G178:I178"/>
    <mergeCell ref="D65:F65"/>
    <mergeCell ref="G126:I126"/>
    <mergeCell ref="J169:Q169"/>
    <mergeCell ref="A87:C87"/>
    <mergeCell ref="G38:I38"/>
    <mergeCell ref="G13:I13"/>
    <mergeCell ref="A46:C46"/>
    <mergeCell ref="A89:C89"/>
    <mergeCell ref="J29:Q29"/>
    <mergeCell ref="A27:I27"/>
    <mergeCell ref="A105:C105"/>
    <mergeCell ref="D166:F166"/>
    <mergeCell ref="A26:C26"/>
    <mergeCell ref="G15:I15"/>
    <mergeCell ref="A71:C71"/>
    <mergeCell ref="D37:F37"/>
    <mergeCell ref="G104:I104"/>
    <mergeCell ref="J123:Q123"/>
    <mergeCell ref="J6:Q6"/>
    <mergeCell ref="D6:F6"/>
    <mergeCell ref="D77:F77"/>
    <mergeCell ref="J23:Q23"/>
    <mergeCell ref="A137:C137"/>
    <mergeCell ref="D204:F204"/>
    <mergeCell ref="D198:F198"/>
    <mergeCell ref="A66:I66"/>
    <mergeCell ref="D141:F141"/>
    <mergeCell ref="D135:F135"/>
    <mergeCell ref="A139:C139"/>
    <mergeCell ref="A158:I158"/>
    <mergeCell ref="A203:C203"/>
    <mergeCell ref="G154:I154"/>
    <mergeCell ref="A140:C140"/>
    <mergeCell ref="J179:Q179"/>
    <mergeCell ref="G25:I25"/>
    <mergeCell ref="G183:I183"/>
    <mergeCell ref="G60:I60"/>
    <mergeCell ref="J187:Q187"/>
    <mergeCell ref="J103:Q103"/>
    <mergeCell ref="J174:Q174"/>
    <mergeCell ref="G149:I149"/>
    <mergeCell ref="G198:I198"/>
    <mergeCell ref="D26:F26"/>
    <mergeCell ref="G12:I12"/>
    <mergeCell ref="D138:F138"/>
    <mergeCell ref="J128:Q128"/>
    <mergeCell ref="G136:I136"/>
    <mergeCell ref="J21:Q21"/>
    <mergeCell ref="D140:F140"/>
    <mergeCell ref="A70:C70"/>
    <mergeCell ref="D206:F206"/>
    <mergeCell ref="J168:Q168"/>
    <mergeCell ref="D153:F153"/>
    <mergeCell ref="G185:I185"/>
    <mergeCell ref="A193:C193"/>
    <mergeCell ref="J200:Q200"/>
    <mergeCell ref="D179:F179"/>
    <mergeCell ref="J202:Q202"/>
    <mergeCell ref="D168:F168"/>
    <mergeCell ref="A58:C58"/>
    <mergeCell ref="A31:C31"/>
    <mergeCell ref="A73:C73"/>
    <mergeCell ref="A60:C60"/>
    <mergeCell ref="A45:I45"/>
    <mergeCell ref="A124:C124"/>
    <mergeCell ref="G17:I17"/>
    <mergeCell ref="J58:Q58"/>
    <mergeCell ref="J10:Q10"/>
    <mergeCell ref="A50:C50"/>
    <mergeCell ref="D16:F16"/>
    <mergeCell ref="G83:I83"/>
    <mergeCell ref="J102:Q102"/>
    <mergeCell ref="A86:C86"/>
    <mergeCell ref="A213:C213"/>
    <mergeCell ref="A151:C151"/>
    <mergeCell ref="G58:I58"/>
    <mergeCell ref="A188:C188"/>
    <mergeCell ref="G123:I123"/>
    <mergeCell ref="D122:F122"/>
    <mergeCell ref="D193:F193"/>
    <mergeCell ref="A126:C126"/>
    <mergeCell ref="D18:F18"/>
    <mergeCell ref="J166:Q166"/>
    <mergeCell ref="A150:C150"/>
    <mergeCell ref="A144:C144"/>
    <mergeCell ref="D12:F12"/>
    <mergeCell ref="I71:J71"/>
    <mergeCell ref="A184:C184"/>
    <mergeCell ref="A22:I22"/>
    <mergeCell ref="A171:C171"/>
    <mergeCell ref="A202:C202"/>
    <mergeCell ref="D21:F21"/>
    <mergeCell ref="G82:I82"/>
    <mergeCell ref="J163:Q163"/>
    <mergeCell ref="G19:I19"/>
    <mergeCell ref="J171:Q171"/>
    <mergeCell ref="G146:I146"/>
    <mergeCell ref="J165:Q165"/>
    <mergeCell ref="A149:C149"/>
    <mergeCell ref="A165:C165"/>
    <mergeCell ref="D154:F154"/>
    <mergeCell ref="G41:I41"/>
    <mergeCell ref="G106:I106"/>
    <mergeCell ref="G56:I56"/>
    <mergeCell ref="G81:I81"/>
    <mergeCell ref="J137:Q137"/>
    <mergeCell ref="G125:I125"/>
    <mergeCell ref="A128:C128"/>
    <mergeCell ref="G112:I112"/>
    <mergeCell ref="A164:I164"/>
    <mergeCell ref="J81:Q81"/>
    <mergeCell ref="A21:C21"/>
    <mergeCell ref="A136:C136"/>
    <mergeCell ref="D53:F53"/>
    <mergeCell ref="D47:F47"/>
    <mergeCell ref="G16:I16"/>
    <mergeCell ref="G203:I203"/>
    <mergeCell ref="D129:F129"/>
    <mergeCell ref="J63:Q63"/>
    <mergeCell ref="G214:I214"/>
    <mergeCell ref="A83:C83"/>
    <mergeCell ref="A34:C34"/>
    <mergeCell ref="D190:F190"/>
    <mergeCell ref="A49:C49"/>
    <mergeCell ref="L67:Q67"/>
    <mergeCell ref="G36:I36"/>
    <mergeCell ref="G107:I107"/>
    <mergeCell ref="D208:F208"/>
    <mergeCell ref="A79:I79"/>
    <mergeCell ref="D183:F183"/>
    <mergeCell ref="A174:C174"/>
    <mergeCell ref="A205:C205"/>
    <mergeCell ref="D185:F185"/>
    <mergeCell ref="D41:F41"/>
    <mergeCell ref="G196:I196"/>
    <mergeCell ref="A55:C55"/>
    <mergeCell ref="J112:Q112"/>
    <mergeCell ref="D214:F214"/>
    <mergeCell ref="J39:Q39"/>
    <mergeCell ref="G8:Q8"/>
    <mergeCell ref="J210:Q210"/>
    <mergeCell ref="A42:I42"/>
    <mergeCell ref="A23:C23"/>
    <mergeCell ref="A194:C194"/>
    <mergeCell ref="A181:C181"/>
    <mergeCell ref="G201:I201"/>
    <mergeCell ref="J65:Q65"/>
    <mergeCell ref="A52:C52"/>
    <mergeCell ref="D43:F43"/>
    <mergeCell ref="J60:Q60"/>
    <mergeCell ref="G133:I133"/>
    <mergeCell ref="J152:Q152"/>
    <mergeCell ref="J127:Q127"/>
    <mergeCell ref="D137:F137"/>
    <mergeCell ref="A76:I76"/>
    <mergeCell ref="J170:Q170"/>
    <mergeCell ref="J53:Q53"/>
    <mergeCell ref="A29:C29"/>
    <mergeCell ref="G135:I135"/>
    <mergeCell ref="D130:F130"/>
    <mergeCell ref="G64:I64"/>
    <mergeCell ref="G51:I51"/>
    <mergeCell ref="A200:C200"/>
  </mergeCells>
  <phoneticPr fontId="10"/>
  <conditionalFormatting sqref="A24:Q26 A42:Q65 A76:Q83 A99:Q210 A212:Q212">
    <cfRule type="expression" dxfId="110" priority="1">
      <formula>$D$8="該当する"</formula>
    </cfRule>
  </conditionalFormatting>
  <conditionalFormatting sqref="D8">
    <cfRule type="expression" dxfId="109" priority="108">
      <formula>D8=""</formula>
    </cfRule>
  </conditionalFormatting>
  <conditionalFormatting sqref="D10:D21">
    <cfRule type="expression" dxfId="108" priority="109">
      <formula>D10=""</formula>
    </cfRule>
  </conditionalFormatting>
  <conditionalFormatting sqref="D23">
    <cfRule type="expression" dxfId="107" priority="110">
      <formula>D23=""</formula>
    </cfRule>
  </conditionalFormatting>
  <conditionalFormatting sqref="D25">
    <cfRule type="expression" dxfId="106" priority="82">
      <formula>AND(D25="",NOT($D$8="該当する"))</formula>
    </cfRule>
  </conditionalFormatting>
  <conditionalFormatting sqref="D26">
    <cfRule type="expression" dxfId="105" priority="2">
      <formula>AND($D$25&lt;&gt;"",$D$25&lt;&gt;"４その他")</formula>
    </cfRule>
    <cfRule type="expression" dxfId="104" priority="77">
      <formula>AND(D26="",NOT(OR($D$8="該当する",AND($D$25&lt;&gt;"",$D$25&lt;&gt;"４その他"))))</formula>
    </cfRule>
  </conditionalFormatting>
  <conditionalFormatting sqref="D28">
    <cfRule type="expression" dxfId="103" priority="111">
      <formula>D28=""</formula>
    </cfRule>
  </conditionalFormatting>
  <conditionalFormatting sqref="D29:D40">
    <cfRule type="expression" dxfId="102" priority="3">
      <formula>AND($D$28&lt;&gt;"",$D$28&lt;&gt;"２委託")</formula>
    </cfRule>
    <cfRule type="expression" dxfId="101" priority="106">
      <formula>AND(D29="",NOT(AND($D$28&lt;&gt;"",$D$28&lt;&gt;"２委託")))</formula>
    </cfRule>
  </conditionalFormatting>
  <conditionalFormatting sqref="D41">
    <cfRule type="expression" dxfId="100" priority="4">
      <formula>AND($D$40&lt;&gt;"",$D$40&lt;&gt;"○")</formula>
    </cfRule>
    <cfRule type="expression" dxfId="99" priority="107">
      <formula>AND(D41="",NOT(OR(AND($D$40&lt;&gt;"",$D$40&lt;&gt;"○"),$D$28="１直営")))</formula>
    </cfRule>
  </conditionalFormatting>
  <conditionalFormatting sqref="D43:D44">
    <cfRule type="expression" dxfId="98" priority="83">
      <formula>AND(D43="",NOT($D$8="該当する"))</formula>
    </cfRule>
  </conditionalFormatting>
  <conditionalFormatting sqref="D46">
    <cfRule type="expression" dxfId="97" priority="84">
      <formula>AND(D46="",NOT($D$8="該当する"))</formula>
    </cfRule>
  </conditionalFormatting>
  <conditionalFormatting sqref="D47:D58">
    <cfRule type="expression" dxfId="96" priority="5">
      <formula>AND($D$46&lt;&gt;"",$D$46&lt;&gt;"１有")</formula>
    </cfRule>
    <cfRule type="expression" dxfId="95" priority="78">
      <formula>AND(D47="",NOT(OR($D$8="該当する",AND($D$46&lt;&gt;"",$D$46&lt;&gt;"１有"))))</formula>
    </cfRule>
  </conditionalFormatting>
  <conditionalFormatting sqref="D59">
    <cfRule type="expression" dxfId="94" priority="6">
      <formula>AND($D$58&lt;&gt;"",$D$58&lt;&gt;"○")</formula>
    </cfRule>
    <cfRule type="expression" dxfId="93" priority="80">
      <formula>AND(D59="",NOT(OR($D$8="該当する",AND($D$58&lt;&gt;"",$D$58&lt;&gt;"○"),$D$46="２無")))</formula>
    </cfRule>
  </conditionalFormatting>
  <conditionalFormatting sqref="D60:D61">
    <cfRule type="expression" dxfId="92" priority="7">
      <formula>AND($D$46&lt;&gt;"",$D$46&lt;&gt;"１有")</formula>
    </cfRule>
    <cfRule type="expression" dxfId="91" priority="79">
      <formula>AND(D60="",NOT(OR($D$8="該当する",AND($D$46&lt;&gt;"",$D$46&lt;&gt;"１有"))))</formula>
    </cfRule>
  </conditionalFormatting>
  <conditionalFormatting sqref="D63">
    <cfRule type="expression" dxfId="90" priority="85">
      <formula>AND(D63="",NOT($D$8="該当する"))</formula>
    </cfRule>
  </conditionalFormatting>
  <conditionalFormatting sqref="D64:D65">
    <cfRule type="expression" dxfId="89" priority="8">
      <formula>AND($D$63&lt;&gt;"",$D$63&lt;&gt;"１有")</formula>
    </cfRule>
    <cfRule type="expression" dxfId="88" priority="81">
      <formula>AND(D64="",NOT(OR($D$8="該当する",AND($D$63&lt;&gt;"",$D$63&lt;&gt;"１有"))))</formula>
    </cfRule>
  </conditionalFormatting>
  <conditionalFormatting sqref="D68:D70">
    <cfRule type="expression" dxfId="87" priority="112">
      <formula>D68=""</formula>
    </cfRule>
  </conditionalFormatting>
  <conditionalFormatting sqref="D77:D78">
    <cfRule type="expression" dxfId="86" priority="86">
      <formula>AND(D77="",NOT($D$8="該当する"))</formula>
    </cfRule>
  </conditionalFormatting>
  <conditionalFormatting sqref="D80:D83">
    <cfRule type="expression" dxfId="85" priority="87">
      <formula>AND(D80="",NOT($D$8="該当する"))</formula>
    </cfRule>
  </conditionalFormatting>
  <conditionalFormatting sqref="D100">
    <cfRule type="expression" dxfId="84" priority="88">
      <formula>AND(D100="",NOT($D$8="該当する"))</formula>
    </cfRule>
  </conditionalFormatting>
  <conditionalFormatting sqref="D102">
    <cfRule type="expression" dxfId="83" priority="89">
      <formula>AND(D102="",NOT($D$8="該当する"))</formula>
    </cfRule>
  </conditionalFormatting>
  <conditionalFormatting sqref="D103:D108">
    <cfRule type="expression" dxfId="82" priority="55">
      <formula>AND(D103="",NOT(OR($D$8="該当する",AND($D$102&lt;&gt;"",$D$102&lt;&gt;"１有"))))</formula>
    </cfRule>
    <cfRule type="expression" dxfId="81" priority="9">
      <formula>AND($D$102&lt;&gt;"",$D$102&lt;&gt;"１有")</formula>
    </cfRule>
  </conditionalFormatting>
  <conditionalFormatting sqref="D109">
    <cfRule type="expression" dxfId="80" priority="10">
      <formula>AND($D$108&lt;&gt;"",$D$108&lt;&gt;"○")</formula>
    </cfRule>
    <cfRule type="expression" dxfId="79" priority="56">
      <formula>AND(D109="",NOT(OR($D$8="該当する",AND($D$108&lt;&gt;"",$D$108&lt;&gt;"○"),$D$102="２無")))</formula>
    </cfRule>
  </conditionalFormatting>
  <conditionalFormatting sqref="D111">
    <cfRule type="expression" dxfId="78" priority="90">
      <formula>AND(D111="",NOT($D$8="該当する"))</formula>
    </cfRule>
  </conditionalFormatting>
  <conditionalFormatting sqref="D112:D113">
    <cfRule type="expression" dxfId="77" priority="11">
      <formula>AND($D$111&lt;&gt;"",$D$111&lt;&gt;"１有")</formula>
    </cfRule>
    <cfRule type="expression" dxfId="76" priority="57">
      <formula>AND(D112="",NOT(OR($D$8="該当する",AND($D$111&lt;&gt;"",$D$111&lt;&gt;"１有"))))</formula>
    </cfRule>
  </conditionalFormatting>
  <conditionalFormatting sqref="D120:D123">
    <cfRule type="expression" dxfId="75" priority="91">
      <formula>AND(D120="",NOT($D$8="該当する"))</formula>
    </cfRule>
  </conditionalFormatting>
  <conditionalFormatting sqref="D124:D129">
    <cfRule type="expression" dxfId="74" priority="62">
      <formula>AND(D124="",NOT(OR($D$8="該当する",AND($D$123&lt;&gt;"",$D$123&lt;&gt;"１有"))))</formula>
    </cfRule>
    <cfRule type="expression" dxfId="73" priority="13">
      <formula>AND($D$123&lt;&gt;"",$D$123&lt;&gt;"１有")</formula>
    </cfRule>
  </conditionalFormatting>
  <conditionalFormatting sqref="D141">
    <cfRule type="expression" dxfId="72" priority="14">
      <formula>AND($D$140&lt;&gt;"",$D$140&lt;&gt;"○")</formula>
    </cfRule>
  </conditionalFormatting>
  <conditionalFormatting sqref="D143:D144">
    <cfRule type="expression" dxfId="71" priority="31">
      <formula>AND(ISNUMBER(D143),OR(D143&lt;100,D143&gt;3000))</formula>
    </cfRule>
  </conditionalFormatting>
  <conditionalFormatting sqref="D146">
    <cfRule type="expression" dxfId="70" priority="92">
      <formula>AND(D146="",NOT($D$8="該当する"))</formula>
    </cfRule>
  </conditionalFormatting>
  <conditionalFormatting sqref="D147:D149">
    <cfRule type="expression" dxfId="69" priority="114">
      <formula>D147=""</formula>
    </cfRule>
  </conditionalFormatting>
  <conditionalFormatting sqref="D150">
    <cfRule type="expression" dxfId="68" priority="63">
      <formula>AND(D150="",NOT(OR($D$8="該当する",AND($D$149&lt;&gt;"",$D$149&lt;&gt;"○"))))</formula>
    </cfRule>
    <cfRule type="expression" dxfId="67" priority="15">
      <formula>AND($D$149&lt;&gt;"",$D$149&lt;&gt;"○")</formula>
    </cfRule>
  </conditionalFormatting>
  <conditionalFormatting sqref="D151:D152">
    <cfRule type="expression" dxfId="66" priority="93">
      <formula>AND(D151="",NOT($D$8="該当する"))</formula>
    </cfRule>
  </conditionalFormatting>
  <conditionalFormatting sqref="D153">
    <cfRule type="expression" dxfId="65" priority="64">
      <formula>AND(D153="",NOT(OR($D$8="該当する",AND($D$152&lt;&gt;"",$D$152&lt;&gt;"１実施している"))))</formula>
    </cfRule>
    <cfRule type="expression" dxfId="64" priority="16">
      <formula>AND($D$152&lt;&gt;"",$D$152&lt;&gt;"１実施している")</formula>
    </cfRule>
  </conditionalFormatting>
  <conditionalFormatting sqref="D154">
    <cfRule type="expression" dxfId="63" priority="94">
      <formula>AND(D154="",NOT($D$8="該当する"))</formula>
    </cfRule>
  </conditionalFormatting>
  <conditionalFormatting sqref="D155">
    <cfRule type="expression" dxfId="62" priority="65">
      <formula>AND(D155="",NOT(OR($D$8="該当する",AND($D$154&lt;&gt;"",$D$154&lt;&gt;"１有"))))</formula>
    </cfRule>
    <cfRule type="expression" dxfId="61" priority="17">
      <formula>AND($D$154&lt;&gt;"",$D$154&lt;&gt;"１有")</formula>
    </cfRule>
  </conditionalFormatting>
  <conditionalFormatting sqref="D156:D157">
    <cfRule type="expression" dxfId="60" priority="95">
      <formula>AND(D156="",NOT($D$8="該当する"))</formula>
    </cfRule>
  </conditionalFormatting>
  <conditionalFormatting sqref="D159:D161">
    <cfRule type="expression" dxfId="59" priority="96">
      <formula>AND(D159="",NOT($D$8="該当する"))</formula>
    </cfRule>
  </conditionalFormatting>
  <conditionalFormatting sqref="D162">
    <cfRule type="expression" dxfId="58" priority="66">
      <formula>AND(D162="",NOT(OR($D$8="該当する",AND($D$161&lt;&gt;"",$D$161&lt;&gt;"１有"))))</formula>
    </cfRule>
    <cfRule type="expression" dxfId="57" priority="18">
      <formula>AND($D$161&lt;&gt;"",$D$161&lt;&gt;"１有")</formula>
    </cfRule>
  </conditionalFormatting>
  <conditionalFormatting sqref="D163">
    <cfRule type="expression" dxfId="56" priority="97">
      <formula>AND(D163="",NOT($D$8="該当する"))</formula>
    </cfRule>
  </conditionalFormatting>
  <conditionalFormatting sqref="D165">
    <cfRule type="expression" dxfId="55" priority="98">
      <formula>AND(D165="",NOT($D$8="該当する"))</formula>
    </cfRule>
  </conditionalFormatting>
  <conditionalFormatting sqref="D166:D171">
    <cfRule type="expression" dxfId="54" priority="67">
      <formula>AND(D166="",NOT(OR($D$8="該当する",AND($D$165&lt;&gt;"",$D$165&lt;&gt;"１有"))))</formula>
    </cfRule>
    <cfRule type="expression" dxfId="53" priority="19">
      <formula>AND($D$165&lt;&gt;"",$D$165&lt;&gt;"１有")</formula>
    </cfRule>
  </conditionalFormatting>
  <conditionalFormatting sqref="D172">
    <cfRule type="expression" dxfId="52" priority="68">
      <formula>AND(D172="",NOT(OR($D$8="該当する",AND($D$171&lt;&gt;"",$D$171&lt;&gt;"○"),AND($D$165&lt;&gt;"",$D$165&lt;&gt;"１有"))))</formula>
    </cfRule>
    <cfRule type="expression" dxfId="51" priority="20">
      <formula>AND($D$171&lt;&gt;"",$D$171&lt;&gt;"○")</formula>
    </cfRule>
  </conditionalFormatting>
  <conditionalFormatting sqref="D173">
    <cfRule type="expression" dxfId="50" priority="99">
      <formula>AND(D173="",NOT($D$8="該当する"))</formula>
    </cfRule>
  </conditionalFormatting>
  <conditionalFormatting sqref="D174:D176">
    <cfRule type="expression" dxfId="49" priority="69">
      <formula>AND(D174="",NOT(OR($D$8="該当する",AND($D$173&lt;&gt;"",$D$173&lt;&gt;"１有"))))</formula>
    </cfRule>
    <cfRule type="expression" dxfId="48" priority="21">
      <formula>AND($D$173&lt;&gt;"",$D$173&lt;&gt;"１有")</formula>
    </cfRule>
  </conditionalFormatting>
  <conditionalFormatting sqref="D177">
    <cfRule type="expression" dxfId="47" priority="70">
      <formula>AND(D177="",NOT(OR($D$8="該当する",AND($D$176&lt;&gt;"",$D$176&lt;&gt;"○"),AND($D$173&lt;&gt;"",$D$173&lt;&gt;"１有"))))</formula>
    </cfRule>
    <cfRule type="expression" dxfId="46" priority="22">
      <formula>AND($D$176&lt;&gt;"",$D$176&lt;&gt;"○")</formula>
    </cfRule>
  </conditionalFormatting>
  <conditionalFormatting sqref="D178">
    <cfRule type="expression" dxfId="45" priority="100">
      <formula>AND(D178="",NOT($D$8="該当する"))</formula>
    </cfRule>
  </conditionalFormatting>
  <conditionalFormatting sqref="D179:D184">
    <cfRule type="expression" dxfId="44" priority="71">
      <formula>AND(D179="",NOT(OR($D$8="該当する",AND($D$178&lt;&gt;"",$D$178&lt;&gt;"１有"))))</formula>
    </cfRule>
    <cfRule type="expression" dxfId="43" priority="23">
      <formula>AND($D$178&lt;&gt;"",$D$178&lt;&gt;"１有")</formula>
    </cfRule>
  </conditionalFormatting>
  <conditionalFormatting sqref="D185">
    <cfRule type="expression" dxfId="42" priority="72">
      <formula>AND(D185="",NOT(OR($D$8="該当する",AND($D$184&lt;&gt;"",$D$184&lt;&gt;"○"),AND($D$178&lt;&gt;"",$D$178&lt;&gt;"１有"))))</formula>
    </cfRule>
    <cfRule type="expression" dxfId="41" priority="24">
      <formula>AND($D$184&lt;&gt;"",$D$184&lt;&gt;"○")</formula>
    </cfRule>
  </conditionalFormatting>
  <conditionalFormatting sqref="D187">
    <cfRule type="expression" dxfId="40" priority="101">
      <formula>AND(D187="",NOT($D$8="該当する"))</formula>
    </cfRule>
  </conditionalFormatting>
  <conditionalFormatting sqref="D188:D196">
    <cfRule type="expression" dxfId="39" priority="25">
      <formula>AND($D$187&lt;&gt;"",$D$187&lt;&gt;"１有")</formula>
    </cfRule>
    <cfRule type="expression" dxfId="38" priority="73">
      <formula>AND(D188="",NOT(OR($D$8="該当する",AND($D$187&lt;&gt;"",$D$187&lt;&gt;"１有"))))</formula>
    </cfRule>
  </conditionalFormatting>
  <conditionalFormatting sqref="D198:D200">
    <cfRule type="expression" dxfId="37" priority="102">
      <formula>AND(D198="",NOT($D$8="該当する"))</formula>
    </cfRule>
  </conditionalFormatting>
  <conditionalFormatting sqref="D201:D204">
    <cfRule type="expression" dxfId="36" priority="26">
      <formula>AND($D$200&lt;&gt;"",$D$200&lt;&gt;"１有")</formula>
    </cfRule>
    <cfRule type="expression" dxfId="35" priority="74">
      <formula>AND(D201="",NOT(OR($D$8="該当する",AND($D$200&lt;&gt;"",$D$200&lt;&gt;"１有"))))</formula>
    </cfRule>
  </conditionalFormatting>
  <conditionalFormatting sqref="D205">
    <cfRule type="expression" dxfId="34" priority="103">
      <formula>AND(D205="",NOT($D$8="該当する"))</formula>
    </cfRule>
  </conditionalFormatting>
  <conditionalFormatting sqref="D206:D208">
    <cfRule type="expression" dxfId="33" priority="75">
      <formula>AND(D206="",NOT(OR($D$8="該当する",AND($D$205&lt;&gt;"",$D$205&lt;&gt;"１有"))))</formula>
    </cfRule>
    <cfRule type="expression" dxfId="32" priority="27">
      <formula>AND($D$205&lt;&gt;"",$D$205&lt;&gt;"１有")</formula>
    </cfRule>
  </conditionalFormatting>
  <conditionalFormatting sqref="D209">
    <cfRule type="expression" dxfId="31" priority="28">
      <formula>AND($D$208&lt;&gt;"",$D$208&lt;&gt;"○")</formula>
    </cfRule>
    <cfRule type="expression" dxfId="30" priority="76">
      <formula>AND(D209="",NOT(OR($D$8="該当する",AND($D$208&lt;&gt;"",$D$208&lt;&gt;"○"),AND($D$205&lt;&gt;"",$D$205&lt;&gt;"１有"))))</formula>
    </cfRule>
  </conditionalFormatting>
  <conditionalFormatting sqref="D210">
    <cfRule type="expression" dxfId="29" priority="104">
      <formula>AND(D210="",NOT($D$8="該当する"))</formula>
    </cfRule>
  </conditionalFormatting>
  <conditionalFormatting sqref="D212">
    <cfRule type="expression" dxfId="28" priority="105">
      <formula>AND(D212="",NOT($D$8="該当する"))</formula>
    </cfRule>
  </conditionalFormatting>
  <conditionalFormatting sqref="D213:D215">
    <cfRule type="expression" dxfId="27" priority="115">
      <formula>D213=""</formula>
    </cfRule>
  </conditionalFormatting>
  <conditionalFormatting sqref="D86:E90">
    <cfRule type="expression" dxfId="26" priority="113">
      <formula>D86=""</formula>
    </cfRule>
  </conditionalFormatting>
  <conditionalFormatting sqref="D41:F41">
    <cfRule type="expression" dxfId="25" priority="50">
      <formula>$D$28="１直営"</formula>
    </cfRule>
  </conditionalFormatting>
  <conditionalFormatting sqref="D59:F59">
    <cfRule type="expression" dxfId="24" priority="51">
      <formula>$D$46="２無"</formula>
    </cfRule>
  </conditionalFormatting>
  <conditionalFormatting sqref="D109:F109">
    <cfRule type="expression" dxfId="23" priority="52">
      <formula>$D$102="２無"</formula>
    </cfRule>
  </conditionalFormatting>
  <conditionalFormatting sqref="D130:F130">
    <cfRule type="expression" dxfId="22" priority="45">
      <formula>AND($D$123&lt;&gt;"",$D$123&lt;&gt;"１有")</formula>
    </cfRule>
  </conditionalFormatting>
  <conditionalFormatting sqref="D172:F172">
    <cfRule type="expression" dxfId="21" priority="46">
      <formula>AND($D$165&lt;&gt;"",$D$165&lt;&gt;"１有")</formula>
    </cfRule>
  </conditionalFormatting>
  <conditionalFormatting sqref="D177:F177">
    <cfRule type="expression" dxfId="20" priority="47">
      <formula>AND($D$173&lt;&gt;"",$D$173&lt;&gt;"１有")</formula>
    </cfRule>
  </conditionalFormatting>
  <conditionalFormatting sqref="D185:F185">
    <cfRule type="expression" dxfId="19" priority="48">
      <formula>AND($D$178&lt;&gt;"",$D$178&lt;&gt;"１有")</formula>
    </cfRule>
  </conditionalFormatting>
  <conditionalFormatting sqref="D209:F209">
    <cfRule type="expression" dxfId="18" priority="49">
      <formula>AND($D$205&lt;&gt;"",$D$205&lt;&gt;"１有")</formula>
    </cfRule>
  </conditionalFormatting>
  <conditionalFormatting sqref="D115:G117">
    <cfRule type="expression" dxfId="17" priority="29">
      <formula>AND($D$111&lt;&gt;"",$D$111&lt;&gt;"１有")</formula>
    </cfRule>
    <cfRule type="expression" dxfId="16" priority="58">
      <formula>AND(D115="",NOT(OR($D$8="該当する",AND($D$111&lt;&gt;"",$D$111&lt;&gt;"１有"))))</formula>
    </cfRule>
  </conditionalFormatting>
  <conditionalFormatting sqref="D7:Q7">
    <cfRule type="expression" dxfId="15" priority="121">
      <formula>$S$1=0</formula>
    </cfRule>
  </conditionalFormatting>
  <conditionalFormatting sqref="E143:E144">
    <cfRule type="expression" dxfId="14" priority="32">
      <formula>AND(ISNUMBER(E143),OR(E143&lt;3,E143&gt;150))</formula>
    </cfRule>
  </conditionalFormatting>
  <conditionalFormatting sqref="E68:H72">
    <cfRule type="expression" dxfId="13" priority="116">
      <formula>E68=""</formula>
    </cfRule>
  </conditionalFormatting>
  <conditionalFormatting sqref="F143:F144">
    <cfRule type="expression" dxfId="12" priority="33">
      <formula>AND(ISNUMBER(F143),OR(F143&lt;3,F143&gt;120))</formula>
    </cfRule>
  </conditionalFormatting>
  <conditionalFormatting sqref="F86:G90 D96:F98">
    <cfRule type="expression" dxfId="11" priority="30">
      <formula>$D$28="１直営"</formula>
    </cfRule>
  </conditionalFormatting>
  <conditionalFormatting sqref="F86:G90">
    <cfRule type="expression" dxfId="10" priority="53">
      <formula>AND(F86="",NOT($D$28="１直営"))</formula>
    </cfRule>
  </conditionalFormatting>
  <conditionalFormatting sqref="G143:G144">
    <cfRule type="expression" dxfId="9" priority="34">
      <formula>AND(ISNUMBER(G143),OR(G143&lt;30,G143&gt;1500))</formula>
    </cfRule>
  </conditionalFormatting>
  <conditionalFormatting sqref="H143:H144">
    <cfRule type="expression" dxfId="8" priority="35">
      <formula>AND(ISNUMBER(H143),OR(H143&lt;0.3,H143&gt;20))</formula>
    </cfRule>
  </conditionalFormatting>
  <conditionalFormatting sqref="I143:I144">
    <cfRule type="expression" dxfId="7" priority="36">
      <formula>AND(ISNUMBER(I143),OR(I143&lt;20,I143&gt;2000))</formula>
    </cfRule>
  </conditionalFormatting>
  <conditionalFormatting sqref="J143:K144">
    <cfRule type="expression" dxfId="6" priority="37">
      <formula>AND(ISNUMBER(J143),OR(J143&lt;0.05,J143&gt;3))</formula>
    </cfRule>
  </conditionalFormatting>
  <conditionalFormatting sqref="L143:L144">
    <cfRule type="expression" dxfId="5" priority="39">
      <formula>AND(ISNUMBER(L143),OR(L143&lt;2,L143&gt;300))</formula>
    </cfRule>
  </conditionalFormatting>
  <conditionalFormatting sqref="M143:M144">
    <cfRule type="expression" dxfId="4" priority="40">
      <formula>AND(ISNUMBER(M143),OR(M143&lt;0.5,M143&gt;40))</formula>
    </cfRule>
  </conditionalFormatting>
  <conditionalFormatting sqref="N143:N144">
    <cfRule type="expression" dxfId="3" priority="41">
      <formula>AND(ISNUMBER(N143),OR(N143&lt;0.3,N143&gt;15))</formula>
    </cfRule>
  </conditionalFormatting>
  <conditionalFormatting sqref="O143:O144">
    <cfRule type="expression" dxfId="2" priority="42">
      <formula>AND(ISNUMBER(O143),OR(O143&lt;30,O143&gt;80))</formula>
    </cfRule>
  </conditionalFormatting>
  <conditionalFormatting sqref="P143:P144">
    <cfRule type="expression" dxfId="1" priority="43">
      <formula>AND(ISNUMBER(P143),OR(P143&lt;10,P143&gt;50))</formula>
    </cfRule>
  </conditionalFormatting>
  <conditionalFormatting sqref="Q143:Q144">
    <cfRule type="expression" dxfId="0" priority="44">
      <formula>AND(ISNUMBER(Q143),OR(Q143&lt;5,Q143&gt;30))</formula>
    </cfRule>
  </conditionalFormatting>
  <dataValidations count="30">
    <dataValidation type="textLength" operator="lessThanOrEqual" allowBlank="1" showErrorMessage="1" errorTitle="文字数の上限" error="100文字以内で入力してください。" sqref="D12 D14:D18 D26 D31:D32 D41 D47 D59 D94 D97 D109 D130 D132 D141 D150:D151 D162 D172 D177 D185 D201:D204 D209 D213:D214 D115:G115 I68:I73" xr:uid="{00000000-0002-0000-0000-000000000000}">
      <formula1>100</formula1>
    </dataValidation>
    <dataValidation type="whole" imeMode="halfAlpha" allowBlank="1" showErrorMessage="1" errorTitle="月を入力してください" error="１から12までの数値を半角で入力してください。" sqref="D112 D134" xr:uid="{00000000-0002-0000-0000-000001000000}">
      <formula1>1</formula1>
      <formula2>12</formula2>
    </dataValidation>
    <dataValidation type="whole" imeMode="halfAlpha" allowBlank="1" showErrorMessage="1" errorTitle="日を入力してください" error="１から31までの数値を半角で入力してください。" sqref="D113" xr:uid="{00000000-0002-0000-0000-000002000000}">
      <formula1>1</formula1>
      <formula2>31</formula2>
    </dataValidation>
    <dataValidation type="whole" imeMode="halfAlpha" operator="greaterThanOrEqual" allowBlank="1" showErrorMessage="1" errorTitle="数値で入力してください" error="この欄には０以上の整数を半角で入力してください。" sqref="D48 D60 D77:D78 D80:D83 D124:D129 D159 D188:D196 D86:G90 D116:G117 D68:H73 K68:K73" xr:uid="{00000000-0002-0000-0000-000003000000}">
      <formula1>0</formula1>
    </dataValidation>
    <dataValidation type="textLength" operator="lessThanOrEqual" allowBlank="1" showErrorMessage="1" errorTitle="文字数の上限" error="1000文字以内で入力してください。" sqref="D61 D135 D155 D212" xr:uid="{00000000-0002-0000-0000-000004000000}">
      <formula1>1000</formula1>
    </dataValidation>
    <dataValidation type="decimal" imeMode="halfAlpha" operator="greaterThanOrEqual" allowBlank="1" showErrorMessage="1" errorTitle="数値で入力してください" error="この欄には０以上の数値（小数可）を半角で入力してください。" sqref="D95 D98" xr:uid="{00000000-0002-0000-0000-000005000000}">
      <formula1>0</formula1>
    </dataValidation>
    <dataValidation type="list" allowBlank="1" showErrorMessage="1" errorTitle="選択肢から選んでください" error="プルダウンの選択肢以外は入力できません。セル右の▼から選択してください。" sqref="D8:F8" xr:uid="{00000000-0002-0000-0000-000006000000}">
      <formula1>"該当する,該当しない"</formula1>
    </dataValidation>
    <dataValidation type="custom" imeMode="halfAlpha" allowBlank="1" showErrorMessage="1" errorTitle="半角で入力してください" error="郵便番号は半角の数字とハイフン（-）で入力してください。" sqref="D13" xr:uid="{00000000-0002-0000-0000-000007000000}">
      <formula1>LEN(D13)=LENB(D13)</formula1>
    </dataValidation>
    <dataValidation type="custom" imeMode="halfAlpha" allowBlank="1" showErrorMessage="1" errorTitle="半角で入力してください" error="ＴＥＬは半角の数字とハイフン（-）で入力してください。" sqref="D19" xr:uid="{00000000-0002-0000-0000-000008000000}">
      <formula1>LEN(D19)=LENB(D19)</formula1>
    </dataValidation>
    <dataValidation type="custom" imeMode="halfAlpha" allowBlank="1" showErrorMessage="1" errorTitle="半角で入力してください" error="ＦＡＸは半角の数字とハイフン（-）で入力してください。" sqref="D20" xr:uid="{00000000-0002-0000-0000-000009000000}">
      <formula1>LEN(D20)=LENB(D20)</formula1>
    </dataValidation>
    <dataValidation type="custom" imeMode="halfAlpha" allowBlank="1" showErrorMessage="1" errorTitle="半角で入力してください" error="メールアドレスは半角英数字で入力してください（「@」を含めてください）。" sqref="D21" xr:uid="{00000000-0002-0000-0000-00000B000000}">
      <formula1>AND(LEN(D21)=LENB(D21),ISNUMBER(FIND("@",D21)))</formula1>
    </dataValidation>
    <dataValidation type="decimal" imeMode="halfAlpha" operator="greaterThanOrEqual" allowBlank="1" showErrorMessage="1" errorTitle="数値で入力してください" error="０以上の数値を半角で入力してください（２年に１回の場合は 0.5）。" sqref="D64:D65" xr:uid="{00000000-0002-0000-0000-00000C000000}">
      <formula1>0</formula1>
    </dataValidation>
    <dataValidation type="whole" imeMode="halfAlpha" allowBlank="1" showErrorMessage="1" errorTitle="西暦で入力してください" error="設定年は西暦４桁の半角数字で入力してください（例：2026）。" sqref="D133" xr:uid="{00000000-0002-0000-0000-00000D000000}">
      <formula1>2000</formula1>
      <formula2>2100</formula2>
    </dataValidation>
    <dataValidation type="decimal" errorStyle="warning" imeMode="halfAlpha" allowBlank="1" showInputMessage="1" showErrorMessage="1" errorTitle="入力値を確認してください" error="エネルギー(kcal)の値が目安の範囲（100～3000）を外れています。単位や桁を確認してください。_x000a_正しい場合は「はい」を選ぶと入力できます。" promptTitle="エネルギー(kcal)" prompt="目安の範囲：100～3000" sqref="D143:D144" xr:uid="{00000000-0002-0000-0000-00000E000000}">
      <formula1>100</formula1>
      <formula2>3000</formula2>
    </dataValidation>
    <dataValidation type="decimal" errorStyle="warning" imeMode="halfAlpha" allowBlank="1" showInputMessage="1" showErrorMessage="1" errorTitle="入力値を確認してください" error="たんぱく質(g)の値が目安の範囲（3～150）を外れています。単位や桁を確認してください。_x000a_正しい場合は「はい」を選ぶと入力できます。" promptTitle="たんぱく質(g)" prompt="目安の範囲：3～150" sqref="E143:E144" xr:uid="{00000000-0002-0000-0000-00000F000000}">
      <formula1>3</formula1>
      <formula2>150</formula2>
    </dataValidation>
    <dataValidation type="decimal" errorStyle="warning" imeMode="halfAlpha" allowBlank="1" showInputMessage="1" showErrorMessage="1" errorTitle="入力値を確認してください" error="脂質(g)の値が目安の範囲（3～120）を外れています。単位や桁を確認してください。_x000a_正しい場合は「はい」を選ぶと入力できます。" promptTitle="脂質(g)" prompt="目安の範囲：3～120" sqref="F143:F144" xr:uid="{00000000-0002-0000-0000-000010000000}">
      <formula1>3</formula1>
      <formula2>120</formula2>
    </dataValidation>
    <dataValidation type="decimal" errorStyle="warning" imeMode="halfAlpha" allowBlank="1" showInputMessage="1" showErrorMessage="1" errorTitle="入力値を確認してください" error="カルシウム(mg)の値が目安の範囲（30～1500）を外れています。単位や桁を確認してください。_x000a_正しい場合は「はい」を選ぶと入力できます。" promptTitle="カルシウム(mg)" prompt="目安の範囲：30～1500" sqref="G143:G144" xr:uid="{00000000-0002-0000-0000-000011000000}">
      <formula1>30</formula1>
      <formula2>1500</formula2>
    </dataValidation>
    <dataValidation type="decimal" errorStyle="warning" imeMode="halfAlpha" allowBlank="1" showInputMessage="1" showErrorMessage="1" errorTitle="入力値を確認してください" error="鉄(mg)の値が目安の範囲（0.3～20）を外れています。単位や桁を確認してください。_x000a_正しい場合は「はい」を選ぶと入力できます。" promptTitle="鉄(mg)" prompt="目安の範囲：0.3～20" sqref="H143:H144" xr:uid="{00000000-0002-0000-0000-000012000000}">
      <formula1>0.3</formula1>
      <formula2>20</formula2>
    </dataValidation>
    <dataValidation type="decimal" errorStyle="warning" imeMode="halfAlpha" allowBlank="1" showInputMessage="1" showErrorMessage="1" errorTitle="入力値を確認してください" error="ビタミンA(μg)の値が目安の範囲（20～2000）を外れています。単位や桁を確認してください。_x000a_正しい場合は「はい」を選ぶと入力できます。" promptTitle="ビタミンA(μg)" prompt="目安の範囲：20～2000" sqref="I143:I144" xr:uid="{00000000-0002-0000-0000-000013000000}">
      <formula1>20</formula1>
      <formula2>2000</formula2>
    </dataValidation>
    <dataValidation type="decimal" errorStyle="warning" imeMode="halfAlpha" allowBlank="1" showInputMessage="1" showErrorMessage="1" errorTitle="入力値を確認してください" error="ビタミンB1(mg)の値が目安の範囲（0.05～3）を外れています。単位や桁を確認してください。_x000a_正しい場合は「はい」を選ぶと入力できます。" promptTitle="ビタミンB1(mg)" prompt="目安の範囲：0.05～3" sqref="J143:J144" xr:uid="{00000000-0002-0000-0000-000014000000}">
      <formula1>0.05</formula1>
      <formula2>3</formula2>
    </dataValidation>
    <dataValidation type="decimal" errorStyle="warning" imeMode="halfAlpha" allowBlank="1" showInputMessage="1" showErrorMessage="1" errorTitle="入力値を確認してください" error="ビタミンB2(mg)の値が目安の範囲（0.05～3）を外れています。単位や桁を確認してください。_x000a_正しい場合は「はい」を選ぶと入力できます。" promptTitle="ビタミンB2(mg)" prompt="目安の範囲：0.05～3" sqref="K143:K144" xr:uid="{00000000-0002-0000-0000-000015000000}">
      <formula1>0.05</formula1>
      <formula2>3</formula2>
    </dataValidation>
    <dataValidation type="decimal" errorStyle="warning" imeMode="halfAlpha" allowBlank="1" showInputMessage="1" showErrorMessage="1" errorTitle="入力値を確認してください" error="ビタミンC(mg)の値が目安の範囲（2～300）を外れています。単位や桁を確認してください。_x000a_正しい場合は「はい」を選ぶと入力できます。" promptTitle="ビタミンC(mg)" prompt="目安の範囲：2～300" sqref="L143:L144" xr:uid="{00000000-0002-0000-0000-000016000000}">
      <formula1>2</formula1>
      <formula2>300</formula2>
    </dataValidation>
    <dataValidation type="decimal" errorStyle="warning" imeMode="halfAlpha" allowBlank="1" showInputMessage="1" showErrorMessage="1" errorTitle="入力値を確認してください" error="食物繊維(g)の値が目安の範囲（0.5～40）を外れています。単位や桁を確認してください。_x000a_正しい場合は「はい」を選ぶと入力できます。" promptTitle="食物繊維(g)" prompt="目安の範囲：0.5～40" sqref="M143:M144" xr:uid="{00000000-0002-0000-0000-000017000000}">
      <formula1>0.5</formula1>
      <formula2>40</formula2>
    </dataValidation>
    <dataValidation type="decimal" errorStyle="warning" imeMode="halfAlpha" allowBlank="1" showInputMessage="1" showErrorMessage="1" errorTitle="入力値を確認してください" error="食塩相当量(g)の値が目安の範囲（0.3～15）を外れています。単位や桁を確認してください。_x000a_正しい場合は「はい」を選ぶと入力できます。" promptTitle="食塩相当量(g)" prompt="目安の範囲：0.3～15" sqref="N143:N144" xr:uid="{00000000-0002-0000-0000-000018000000}">
      <formula1>0.3</formula1>
      <formula2>15</formula2>
    </dataValidation>
    <dataValidation type="decimal" errorStyle="warning" imeMode="halfAlpha" allowBlank="1" showInputMessage="1" showErrorMessage="1" errorTitle="入力値を確認してください" error="炭水化物エネルギー比(%)の値が目安の範囲（30～80）を外れています。単位や桁を確認してください。_x000a_正しい場合は「はい」を選ぶと入力できます。" promptTitle="炭水化物エネルギー比(%)" prompt="目安の範囲：30～80" sqref="O143:O144" xr:uid="{00000000-0002-0000-0000-000019000000}">
      <formula1>30</formula1>
      <formula2>80</formula2>
    </dataValidation>
    <dataValidation type="decimal" errorStyle="warning" imeMode="halfAlpha" allowBlank="1" showInputMessage="1" showErrorMessage="1" errorTitle="入力値を確認してください" error="脂質エネルギー比(%)の値が目安の範囲（10～50）を外れています。単位や桁を確認してください。_x000a_正しい場合は「はい」を選ぶと入力できます。" promptTitle="脂質エネルギー比(%)" prompt="目安の範囲：10～50" sqref="P143:P144" xr:uid="{00000000-0002-0000-0000-00001A000000}">
      <formula1>10</formula1>
      <formula2>50</formula2>
    </dataValidation>
    <dataValidation type="decimal" errorStyle="warning" imeMode="halfAlpha" allowBlank="1" showInputMessage="1" showErrorMessage="1" errorTitle="入力値を確認してください" error="たんぱく質エネルギー比(%)の値が目安の範囲（5～30）を外れています。単位や桁を確認してください。_x000a_正しい場合は「はい」を選ぶと入力できます。" promptTitle="たんぱく質エネルギー比(%)" prompt="目安の範囲：5～30" sqref="Q143:Q144" xr:uid="{00000000-0002-0000-0000-00001B000000}">
      <formula1>5</formula1>
      <formula2>30</formula2>
    </dataValidation>
    <dataValidation type="textLength" operator="lessThanOrEqual" allowBlank="1" showErrorMessage="1" errorTitle="文字数の上限" error="20文字以内で入力してください。" sqref="A73" xr:uid="{00000000-0002-0000-0000-00001C000000}">
      <formula1>20</formula1>
    </dataValidation>
    <dataValidation type="date" imeMode="halfAlpha" operator="greaterThanOrEqual" allowBlank="1" showErrorMessage="1" errorTitle="報告日を確認してください" error="11月1日より前の日付では報告できません。" sqref="D10:F10" xr:uid="{00000000-0002-0000-0000-00001D000000}">
      <formula1>DATE(M1,11,1)</formula1>
    </dataValidation>
    <dataValidation type="custom" imeMode="halfAlpha" allowBlank="1" showErrorMessage="1" errorTitle="半角で入力してください" error="TELは半角の数字とハイフン（-）で入力してください。" sqref="D215:F215" xr:uid="{3EA049E7-D7BD-4575-B8B0-5A0AC633CB20}">
      <formula1>LEN(D215)=LENB(D215)</formula1>
    </dataValidation>
  </dataValidations>
  <pageMargins left="0.4" right="0.4" top="1" bottom="1" header="0.511811023622047" footer="0.511811023622047"/>
  <pageSetup paperSize="9" scale="52"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E000000}">
          <x14:formula1>
            <xm:f>選択肢!$A$1:$A$4</xm:f>
          </x14:formula1>
          <xm:sqref>D23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F000000}">
          <x14:formula1>
            <xm:f>選択肢!$B$1:$B$4</xm:f>
          </x14:formula1>
          <xm:sqref>D25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0000000}">
          <x14:formula1>
            <xm:f>選択肢!$C$1:$C$2</xm:f>
          </x14:formula1>
          <xm:sqref>D28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1000000}">
          <x14:formula1>
            <xm:f>選択肢!$D$1:$D$2</xm:f>
          </x14:formula1>
          <xm:sqref>D29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2000000}">
          <x14:formula1>
            <xm:f>選択肢!$E$1:$E$2</xm:f>
          </x14:formula1>
          <xm:sqref>D30 D43:D44 D46 D50 D63 D100 D102 D111 D120:D123 D154 D156:D157 D160:D161 D163 D165 D173 D178 D187 D198:D200 D205 D210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3000000}">
          <x14:formula1>
            <xm:f>選択肢!$J$1:$J$2</xm:f>
          </x14:formula1>
          <xm:sqref>D33:D40 D51:D58 D103:D108 D136:D140 D166:D171 D174:D176 D179:D184 D206:D208 D146:D149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4000000}">
          <x14:formula1>
            <xm:f>選択肢!$F$1:$F$3</xm:f>
          </x14:formula1>
          <xm:sqref>D49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5000000}">
          <x14:formula1>
            <xm:f>選択肢!$H$1:$H$2</xm:f>
          </x14:formula1>
          <xm:sqref>D152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6000000}">
          <x14:formula1>
            <xm:f>選択肢!$I$1:$I$2</xm:f>
          </x14:formula1>
          <xm:sqref>D153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7000000}">
          <x14:formula1>
            <xm:f>選択肢!$K$1:$K$7</xm:f>
          </x14:formula1>
          <xm:sqref>D11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8000000}">
          <x14:formula1>
            <xm:f>選択肢!$L$1:$L$2</xm:f>
          </x14:formula1>
          <xm:sqref>D93 D96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AF84"/>
  <sheetViews>
    <sheetView showGridLines="0" view="pageBreakPreview" zoomScale="130" zoomScaleNormal="100" zoomScaleSheetLayoutView="130" workbookViewId="0">
      <selection activeCell="Q13" sqref="Q13:V13"/>
    </sheetView>
  </sheetViews>
  <sheetFormatPr defaultColWidth="8.6640625" defaultRowHeight="13.2"/>
  <cols>
    <col min="1" max="32" width="3" style="53" customWidth="1"/>
    <col min="33" max="35" width="8.6640625" style="53" customWidth="1"/>
    <col min="36" max="16384" width="8.6640625" style="53"/>
  </cols>
  <sheetData>
    <row r="1" spans="1:32" ht="18" customHeight="1">
      <c r="A1" s="186" t="s">
        <v>312</v>
      </c>
      <c r="B1" s="119"/>
      <c r="C1" s="119"/>
      <c r="D1" s="119"/>
      <c r="E1" s="119"/>
      <c r="F1" s="119"/>
      <c r="G1" s="119"/>
      <c r="H1" s="119"/>
      <c r="I1" s="119"/>
      <c r="J1" s="119"/>
      <c r="K1" s="182" t="s">
        <v>313</v>
      </c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</row>
    <row r="2" spans="1:32" ht="5.7" customHeight="1"/>
    <row r="3" spans="1:32" ht="25.5" customHeight="1">
      <c r="A3" s="218" t="s">
        <v>314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20"/>
      <c r="U3" s="6" t="str">
        <f>IF('【施設用】入力シート（こちらにご入力ください）'!$I$1="","","施設番号："&amp;'【施設用】入力シート（こちらにご入力ください）'!$I$1)</f>
        <v/>
      </c>
      <c r="V3" s="185" t="str">
        <f>IF('【施設用】入力シート（こちらにご入力ください）'!$D$10="","　　　年　月　日",'【施設用】入力シート（こちらにご入力ください）'!$D$10)</f>
        <v>　　　年　月　日</v>
      </c>
      <c r="W3" s="119"/>
      <c r="X3" s="119"/>
      <c r="Y3" s="119"/>
      <c r="Z3" s="119"/>
      <c r="AA3" s="119"/>
      <c r="AB3" s="119"/>
      <c r="AC3" s="119"/>
      <c r="AD3" s="119"/>
      <c r="AE3" s="119"/>
      <c r="AF3" s="119"/>
    </row>
    <row r="4" spans="1:32" ht="4.3499999999999996" customHeight="1"/>
    <row r="5" spans="1:32" ht="19.5" customHeight="1">
      <c r="A5" s="118" t="s">
        <v>20</v>
      </c>
      <c r="B5" s="119"/>
      <c r="C5" s="119"/>
      <c r="D5" s="119"/>
      <c r="E5" s="119"/>
      <c r="F5" s="119"/>
      <c r="G5" s="104" t="str">
        <f>IF('【施設用】入力シート（こちらにご入力ください）'!$D$12="","",'【施設用】入力シート（こちらにご入力ください）'!$D$12)</f>
        <v/>
      </c>
      <c r="H5" s="105"/>
      <c r="I5" s="105"/>
      <c r="J5" s="105"/>
      <c r="K5" s="105"/>
      <c r="L5" s="105"/>
      <c r="M5" s="105"/>
      <c r="N5" s="105"/>
      <c r="O5" s="105"/>
      <c r="P5" s="105"/>
      <c r="Q5" s="118" t="s">
        <v>29</v>
      </c>
      <c r="R5" s="119"/>
      <c r="S5" s="119"/>
      <c r="T5" s="119"/>
      <c r="U5" s="119"/>
      <c r="V5" s="119"/>
      <c r="W5" s="119"/>
      <c r="X5" s="104" t="str">
        <f>IF('【施設用】入力シート（こちらにご入力ください）'!$D$17="","",'【施設用】入力シート（こちらにご入力ください）'!$D$17)</f>
        <v/>
      </c>
      <c r="Y5" s="105"/>
      <c r="Z5" s="105"/>
      <c r="AA5" s="105"/>
      <c r="AB5" s="105"/>
      <c r="AC5" s="105"/>
      <c r="AD5" s="105"/>
      <c r="AE5" s="105"/>
      <c r="AF5" s="105"/>
    </row>
    <row r="6" spans="1:32" ht="19.5" customHeight="1">
      <c r="A6" s="118" t="s">
        <v>315</v>
      </c>
      <c r="B6" s="119"/>
      <c r="C6" s="119"/>
      <c r="D6" s="119"/>
      <c r="E6" s="119"/>
      <c r="F6" s="119"/>
      <c r="G6" s="104" t="str">
        <f>IF('【施設用】入力シート（こちらにご入力ください）'!$D$13="","",'【施設用】入力シート（こちらにご入力ください）'!$D$13)&amp;"　"&amp;IF('【施設用】入力シート（こちらにご入力ください）'!$D$14="","",'【施設用】入力シート（こちらにご入力ください）'!$D$14)</f>
        <v>　</v>
      </c>
      <c r="H6" s="105"/>
      <c r="I6" s="105"/>
      <c r="J6" s="105"/>
      <c r="K6" s="105"/>
      <c r="L6" s="105"/>
      <c r="M6" s="105"/>
      <c r="N6" s="105"/>
      <c r="O6" s="105"/>
      <c r="P6" s="105"/>
      <c r="Q6" s="118" t="s">
        <v>31</v>
      </c>
      <c r="R6" s="119"/>
      <c r="S6" s="119"/>
      <c r="T6" s="119"/>
      <c r="U6" s="119"/>
      <c r="V6" s="119"/>
      <c r="W6" s="119"/>
      <c r="X6" s="104" t="str">
        <f>IF('【施設用】入力シート（こちらにご入力ください）'!$D$18="","",'【施設用】入力シート（こちらにご入力ください）'!$D$18)</f>
        <v/>
      </c>
      <c r="Y6" s="105"/>
      <c r="Z6" s="105"/>
      <c r="AA6" s="105"/>
      <c r="AB6" s="105"/>
      <c r="AC6" s="105"/>
      <c r="AD6" s="105"/>
      <c r="AE6" s="105"/>
      <c r="AF6" s="105"/>
    </row>
    <row r="7" spans="1:32" ht="19.5" customHeight="1">
      <c r="A7" s="118" t="s">
        <v>26</v>
      </c>
      <c r="B7" s="119"/>
      <c r="C7" s="119"/>
      <c r="D7" s="119"/>
      <c r="E7" s="119"/>
      <c r="F7" s="119"/>
      <c r="G7" s="104" t="str">
        <f>IF('【施設用】入力シート（こちらにご入力ください）'!$D$15="","",'【施設用】入力シート（こちらにご入力ください）'!$D$15)</f>
        <v/>
      </c>
      <c r="H7" s="105"/>
      <c r="I7" s="105"/>
      <c r="J7" s="105"/>
      <c r="K7" s="105"/>
      <c r="L7" s="105"/>
      <c r="M7" s="105"/>
      <c r="N7" s="105"/>
      <c r="O7" s="105"/>
      <c r="P7" s="105"/>
      <c r="Q7" s="118" t="s">
        <v>33</v>
      </c>
      <c r="R7" s="119"/>
      <c r="S7" s="119"/>
      <c r="T7" s="104" t="str">
        <f>IF('【施設用】入力シート（こちらにご入力ください）'!$D$19="","",'【施設用】入力シート（こちらにご入力ください）'!$D$19)</f>
        <v/>
      </c>
      <c r="U7" s="105"/>
      <c r="V7" s="105"/>
      <c r="W7" s="105"/>
      <c r="X7" s="105"/>
      <c r="Y7" s="105"/>
      <c r="Z7" s="118" t="s">
        <v>36</v>
      </c>
      <c r="AA7" s="119"/>
      <c r="AB7" s="119"/>
      <c r="AC7" s="104" t="str">
        <f>IF('【施設用】入力シート（こちらにご入力ください）'!$D$20="","",'【施設用】入力シート（こちらにご入力ください）'!$D$20)</f>
        <v/>
      </c>
      <c r="AD7" s="105"/>
      <c r="AE7" s="105"/>
      <c r="AF7" s="105"/>
    </row>
    <row r="8" spans="1:32" ht="19.5" customHeight="1">
      <c r="A8" s="118" t="s">
        <v>27</v>
      </c>
      <c r="B8" s="119"/>
      <c r="C8" s="119"/>
      <c r="D8" s="119"/>
      <c r="E8" s="119"/>
      <c r="F8" s="119"/>
      <c r="G8" s="104" t="str">
        <f>IF('【施設用】入力シート（こちらにご入力ください）'!$D$16="","",'【施設用】入力シート（こちらにご入力ください）'!$D$16)</f>
        <v/>
      </c>
      <c r="H8" s="105"/>
      <c r="I8" s="105"/>
      <c r="J8" s="105"/>
      <c r="K8" s="105"/>
      <c r="L8" s="105"/>
      <c r="M8" s="105"/>
      <c r="N8" s="105"/>
      <c r="O8" s="105"/>
      <c r="P8" s="105"/>
      <c r="Q8" s="118" t="s">
        <v>39</v>
      </c>
      <c r="R8" s="119"/>
      <c r="S8" s="119"/>
      <c r="T8" s="119"/>
      <c r="U8" s="119"/>
      <c r="V8" s="119"/>
      <c r="W8" s="119"/>
      <c r="X8" s="104" t="str">
        <f>IF('【施設用】入力シート（こちらにご入力ください）'!$D$21="","",'【施設用】入力シート（こちらにご入力ください）'!$D$21)</f>
        <v/>
      </c>
      <c r="Y8" s="105"/>
      <c r="Z8" s="105"/>
      <c r="AA8" s="105"/>
      <c r="AB8" s="105"/>
      <c r="AC8" s="105"/>
      <c r="AD8" s="105"/>
      <c r="AE8" s="105"/>
      <c r="AF8" s="105"/>
    </row>
    <row r="9" spans="1:32" ht="19.5" customHeight="1">
      <c r="A9" s="121" t="str">
        <f>IF('【施設用】入力シート（こちらにご入力ください）'!$D$11="","岐阜県　　　　　　保健所長　　様","岐阜県　"&amp;'【施設用】入力シート（こちらにご入力ください）'!$D$11&amp;"長　　様")</f>
        <v>岐阜県　　　　　　保健所長　　様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</row>
    <row r="10" spans="1:32" ht="19.5" customHeight="1" thickBot="1">
      <c r="A10" s="121" t="s">
        <v>316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</row>
    <row r="11" spans="1:32" s="54" customFormat="1" ht="21" customHeight="1" thickBot="1">
      <c r="A11" s="172" t="s">
        <v>42</v>
      </c>
      <c r="B11" s="130"/>
      <c r="C11" s="130"/>
      <c r="D11" s="130"/>
      <c r="E11" s="130"/>
      <c r="F11" s="169" t="str">
        <f>IF('【施設用】入力シート（こちらにご入力ください）'!$D$23="１介護老人保健施設","①介護老人保健施設","１介護老人保健施設")&amp;"　　"&amp;IF('【施設用】入力シート（こちらにご入力ください）'!$D$23="２介護医療院","②介護医療院","２介護医療院")&amp;"　　"&amp;IF('【施設用】入力シート（こちらにご入力ください）'!$D$23="３老人福祉施設","③老人福祉施設","３老人福祉施設")&amp;"　　"&amp;IF('【施設用】入力シート（こちらにご入力ください）'!$D$23="４社会福祉施設","④社会福祉施設","４社会福祉施設")</f>
        <v>１介護老人保健施設　　２介護医療院　　３老人福祉施設　　４社会福祉施設</v>
      </c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01"/>
    </row>
    <row r="12" spans="1:32" s="54" customFormat="1" ht="21" customHeight="1" thickBot="1">
      <c r="A12" s="117" t="s">
        <v>46</v>
      </c>
      <c r="B12" s="109"/>
      <c r="C12" s="109"/>
      <c r="D12" s="109"/>
      <c r="E12" s="109"/>
      <c r="F12" s="108" t="str">
        <f>IF('【施設用】入力シート（こちらにご入力ください）'!$D$25="１栄養部","①栄養部","１栄養部")&amp;"　　"&amp;IF('【施設用】入力シート（こちらにご入力ください）'!$D$25="２診療部","②診療部","２診療部")&amp;"　　"&amp;IF('【施設用】入力シート（こちらにご入力ください）'!$D$25="３事務部","③事務部","３事務部")&amp;"　　"&amp;IF('【施設用】入力シート（こちらにご入力ください）'!$D$25="４その他","④その他","４その他")&amp;"("&amp;IF('【施設用】入力シート（こちらにご入力ください）'!$D$26="","　　　",'【施設用】入力シート（こちらにご入力ください）'!$D$26)&amp;")"</f>
        <v>１栄養部　　２診療部　　３事務部　　４その他(　　　)</v>
      </c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10"/>
    </row>
    <row r="13" spans="1:32" s="54" customFormat="1" ht="21" customHeight="1">
      <c r="A13" s="165" t="s">
        <v>51</v>
      </c>
      <c r="B13" s="127"/>
      <c r="C13" s="127"/>
      <c r="D13" s="127"/>
      <c r="E13" s="127"/>
      <c r="F13" s="184" t="str">
        <f>IF('【施設用】入力シート（こちらにご入力ください）'!$D$28="１直営","①直営","１直営")&amp;"　　"&amp;IF('【施設用】入力シート（こちらにご入力ください）'!$D$28="２委託","②委託","２委託")&amp;"( "&amp;IF('【施設用】入力シート（こちらにご入力ください）'!$D$29="全面","■全面","□全面")&amp;"・"&amp;IF('【施設用】入力シート（こちらにご入力ください）'!$D$29="一部","■一部","□一部")&amp;" )"</f>
        <v>１直営　　２委託( □全面・□一部 )</v>
      </c>
      <c r="G13" s="127"/>
      <c r="H13" s="127"/>
      <c r="I13" s="127"/>
      <c r="J13" s="127"/>
      <c r="K13" s="127"/>
      <c r="L13" s="127"/>
      <c r="M13" s="127"/>
      <c r="N13" s="127"/>
      <c r="O13" s="127"/>
      <c r="P13" s="138"/>
      <c r="Q13" s="214" t="s">
        <v>57</v>
      </c>
      <c r="R13" s="127"/>
      <c r="S13" s="127"/>
      <c r="T13" s="127"/>
      <c r="U13" s="127"/>
      <c r="V13" s="138"/>
      <c r="W13" s="157" t="str">
        <f>IF('【施設用】入力シート（こちらにご入力ください）'!$D$30="１有","①有","１有")&amp;"　　"&amp;IF('【施設用】入力シート（こちらにご入力ください）'!$D$30="２無","②無","２無")</f>
        <v>１有　　２無</v>
      </c>
      <c r="X13" s="127"/>
      <c r="Y13" s="127"/>
      <c r="Z13" s="127"/>
      <c r="AA13" s="127"/>
      <c r="AB13" s="127"/>
      <c r="AC13" s="127"/>
      <c r="AD13" s="127"/>
      <c r="AE13" s="127"/>
      <c r="AF13" s="128"/>
    </row>
    <row r="14" spans="1:32" s="54" customFormat="1" ht="21" customHeight="1">
      <c r="A14" s="120" t="s">
        <v>59</v>
      </c>
      <c r="B14" s="65"/>
      <c r="C14" s="65"/>
      <c r="D14" s="65"/>
      <c r="E14" s="65"/>
      <c r="F14" s="166" t="str">
        <f>IF('【施設用】入力シート（こちらにご入力ください）'!$D$31="","",'【施設用】入力シート（こちらにご入力ください）'!$D$31)</f>
        <v/>
      </c>
      <c r="G14" s="65"/>
      <c r="H14" s="65"/>
      <c r="I14" s="65"/>
      <c r="J14" s="65"/>
      <c r="K14" s="65"/>
      <c r="L14" s="65"/>
      <c r="M14" s="65"/>
      <c r="N14" s="65"/>
      <c r="O14" s="65"/>
      <c r="P14" s="66"/>
      <c r="Q14" s="93" t="s">
        <v>317</v>
      </c>
      <c r="R14" s="65"/>
      <c r="S14" s="66"/>
      <c r="T14" s="150" t="str">
        <f>IF('【施設用】入力シート（こちらにご入力ください）'!$D$32="","",'【施設用】入力シート（こちらにご入力ください）'!$D$32)</f>
        <v/>
      </c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145"/>
    </row>
    <row r="15" spans="1:32" s="54" customFormat="1" ht="21" customHeight="1" thickBot="1">
      <c r="A15" s="136" t="s">
        <v>318</v>
      </c>
      <c r="B15" s="111"/>
      <c r="C15" s="111"/>
      <c r="D15" s="111"/>
      <c r="E15" s="111"/>
      <c r="F15" s="155" t="str">
        <f>IF('【施設用】入力シート（こちらにご入力ください）'!$D$33="○","①献立作成","１献立作成")&amp;"　"&amp;IF('【施設用】入力シート（こちらにご入力ください）'!$D$34="○","②材料購入","２材料購入")&amp;"　"&amp;IF('【施設用】入力シート（こちらにご入力ください）'!$D$35="○","③調理","３調理")&amp;"　"&amp;IF('【施設用】入力シート（こちらにご入力ください）'!$D$36="○","④配膳","４配膳")&amp;"　"&amp;IF('【施設用】入力シート（こちらにご入力ください）'!$D$37="○","⑤下膳","５下膳")&amp;"　"&amp;IF('【施設用】入力シート（こちらにご入力ください）'!$D$38="○","⑥食器洗浄","６食器洗浄")&amp;"　"&amp;IF('【施設用】入力シート（こちらにご入力ください）'!$D$39="○","⑦施設外調理","７施設外調理")&amp;"　"&amp;IF('【施設用】入力シート（こちらにご入力ください）'!$D$40="○","⑧その他","８その他")&amp;"("&amp;IF('【施設用】入力シート（こちらにご入力ください）'!$D$41="","　　",'【施設用】入力シート（こちらにご入力ください）'!$D$41)&amp;")"</f>
        <v>１献立作成　２材料購入　３調理　４配膳　５下膳　６食器洗浄　７施設外調理　８その他(　　)</v>
      </c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95"/>
    </row>
    <row r="16" spans="1:32" s="54" customFormat="1" ht="21" customHeight="1" thickBot="1">
      <c r="A16" s="175" t="s">
        <v>73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76"/>
      <c r="N16" s="183" t="str">
        <f>IF('【施設用】入力シート（こちらにご入力ください）'!$D$43="１有","①有","１有")&amp;"　　"&amp;IF('【施設用】入力シート（こちらにご入力ください）'!$D$43="２無","②無","２無")</f>
        <v>１有　　２無</v>
      </c>
      <c r="O16" s="109"/>
      <c r="P16" s="109"/>
      <c r="Q16" s="109"/>
      <c r="R16" s="109"/>
      <c r="S16" s="109"/>
      <c r="T16" s="175" t="s">
        <v>75</v>
      </c>
      <c r="U16" s="109"/>
      <c r="V16" s="176"/>
      <c r="W16" s="108" t="str">
        <f>IF('【施設用】入力シート（こちらにご入力ください）'!$D$44="１有","①有","１有")&amp;"　　"&amp;IF('【施設用】入力シート（こちらにご入力ください）'!$D$44="２無","②無","２無")</f>
        <v>１有　　２無</v>
      </c>
      <c r="X16" s="109"/>
      <c r="Y16" s="109"/>
      <c r="Z16" s="109"/>
      <c r="AA16" s="109"/>
      <c r="AB16" s="109"/>
      <c r="AC16" s="109"/>
      <c r="AD16" s="109"/>
      <c r="AE16" s="109"/>
      <c r="AF16" s="110"/>
    </row>
    <row r="17" spans="1:32" s="54" customFormat="1" ht="21" customHeight="1">
      <c r="A17" s="139" t="s">
        <v>76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38"/>
      <c r="N17" s="184" t="str">
        <f>IF('【施設用】入力シート（こちらにご入力ください）'!$D$46="１有","①有","１有")&amp;"　　"&amp;IF('【施設用】入力シート（こちらにご入力ください）'!$D$46="２無","②無","２無")</f>
        <v>１有　　２無</v>
      </c>
      <c r="O17" s="127"/>
      <c r="P17" s="127"/>
      <c r="Q17" s="127"/>
      <c r="R17" s="127"/>
      <c r="S17" s="138"/>
      <c r="T17" s="222" t="s">
        <v>319</v>
      </c>
      <c r="U17" s="127"/>
      <c r="V17" s="138"/>
      <c r="W17" s="157" t="str">
        <f>IF('【施設用】入力シート（こちらにご入力ください）'!$D$47="","",'【施設用】入力シート（こちらにご入力ください）'!$D$47)</f>
        <v/>
      </c>
      <c r="X17" s="127"/>
      <c r="Y17" s="127"/>
      <c r="Z17" s="127"/>
      <c r="AA17" s="127"/>
      <c r="AB17" s="127"/>
      <c r="AC17" s="127"/>
      <c r="AD17" s="127"/>
      <c r="AE17" s="127"/>
      <c r="AF17" s="128"/>
    </row>
    <row r="18" spans="1:32" s="54" customFormat="1" ht="21" customHeight="1">
      <c r="A18" s="120" t="s">
        <v>80</v>
      </c>
      <c r="B18" s="65"/>
      <c r="C18" s="65"/>
      <c r="D18" s="65"/>
      <c r="E18" s="65"/>
      <c r="F18" s="55" t="str">
        <f>"("</f>
        <v>(</v>
      </c>
      <c r="G18" s="161" t="str">
        <f>IF('【施設用】入力シート（こちらにご入力ください）'!$D$48="","　　",'【施設用】入力シート（こちらにご入力ください）'!$D$48)</f>
        <v>　　</v>
      </c>
      <c r="H18" s="65"/>
      <c r="I18" s="65"/>
      <c r="J18" s="65"/>
      <c r="K18" s="65"/>
      <c r="L18" s="161" t="s">
        <v>320</v>
      </c>
      <c r="M18" s="65"/>
      <c r="N18" s="209" t="str">
        <f>IF('【施設用】入力シート（こちらにご入力ください）'!$D$49="週","■週","□週")&amp;"・"&amp;IF('【施設用】入力シート（こちらにご入力ください）'!$D$49="月","■月","□月")&amp;"・"&amp;IF('【施設用】入力シート（こちらにご入力ください）'!$D$49="年","■年","□年")</f>
        <v>□週・□月・□年</v>
      </c>
      <c r="O18" s="65"/>
      <c r="P18" s="65"/>
      <c r="Q18" s="65"/>
      <c r="R18" s="65"/>
      <c r="S18" s="66"/>
      <c r="T18" s="189" t="s">
        <v>86</v>
      </c>
      <c r="U18" s="65"/>
      <c r="V18" s="65"/>
      <c r="W18" s="150" t="str">
        <f>IF('【施設用】入力シート（こちらにご入力ください）'!$D$50="１有","①有","１有")&amp;"　　"&amp;IF('【施設用】入力シート（こちらにご入力ください）'!$D$50="２無","②無","２無")</f>
        <v>１有　　２無</v>
      </c>
      <c r="X18" s="65"/>
      <c r="Y18" s="65"/>
      <c r="Z18" s="65"/>
      <c r="AA18" s="65"/>
      <c r="AB18" s="65"/>
      <c r="AC18" s="65"/>
      <c r="AD18" s="65"/>
      <c r="AE18" s="65"/>
      <c r="AF18" s="145"/>
    </row>
    <row r="19" spans="1:32" s="54" customFormat="1" ht="15.6" customHeight="1">
      <c r="A19" s="99" t="s">
        <v>321</v>
      </c>
      <c r="B19" s="160"/>
      <c r="C19" s="160"/>
      <c r="D19" s="160"/>
      <c r="E19" s="170"/>
      <c r="F19" s="216" t="str">
        <f>IF('【施設用】入力シート（こちらにご入力ください）'!$D$51="○","①施設長","１施設長")&amp;"　"&amp;IF('【施設用】入力シート（こちらにご入力ください）'!$D$52="○","②医師","２医師")&amp;"　"&amp;IF('【施設用】入力シート（こちらにご入力ください）'!$D$53="○","③管理栄養士・栄養士","３管理栄養士・栄養士")&amp;"　"&amp;IF('【施設用】入力シート（こちらにご入力ください）'!$D$54="○","④調理師(員)","４調理師(員)")&amp;"　"&amp;IF('【施設用】入力シート（こちらにご入力ください）'!$D$55="○","⑤受託業者","５受託業者")</f>
        <v>１施設長　２医師　３管理栄養士・栄養士　４調理師(員)　５受託業者</v>
      </c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77"/>
    </row>
    <row r="20" spans="1:32" s="54" customFormat="1" ht="15.6" customHeight="1">
      <c r="A20" s="131"/>
      <c r="B20" s="105"/>
      <c r="C20" s="105"/>
      <c r="D20" s="105"/>
      <c r="E20" s="114"/>
      <c r="F20" s="173" t="str">
        <f>IF('【施設用】入力シート（こちらにご入力ください）'!$D$56="○","⑥介護担当者","６介護担当者")&amp;"　"&amp;IF('【施設用】入力シート（こちらにご入力ください）'!$D$57="○","⑦利用者代表","７利用者代表")&amp;"　"&amp;IF('【施設用】入力シート（こちらにご入力ください）'!$D$58="○","⑧その他","８その他")&amp;"("&amp;IF('【施設用】入力シート（こちらにご入力ください）'!$D$59="","　　",'【施設用】入力シート（こちらにご入力ください）'!$D$59)&amp;")"</f>
        <v>６介護担当者　７利用者代表　８その他(　　)</v>
      </c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74" t="str">
        <f>"合計　"&amp;IF('【施設用】入力シート（こちらにご入力ください）'!$D$60="","　　",'【施設用】入力シート（こちらにご入力ください）'!$D$60)&amp;"　人"</f>
        <v>合計　　　　人</v>
      </c>
      <c r="AB20" s="105"/>
      <c r="AC20" s="105"/>
      <c r="AD20" s="105"/>
      <c r="AE20" s="105"/>
      <c r="AF20" s="103"/>
    </row>
    <row r="21" spans="1:32" s="54" customFormat="1" ht="30.6" customHeight="1" thickBot="1">
      <c r="A21" s="136" t="s">
        <v>99</v>
      </c>
      <c r="B21" s="111"/>
      <c r="C21" s="111"/>
      <c r="D21" s="111"/>
      <c r="E21" s="111"/>
      <c r="F21" s="155" t="str">
        <f>IF('【施設用】入力シート（こちらにご入力ください）'!$D$61="","",'【施設用】入力シート（こちらにご入力ください）'!$D$61)</f>
        <v/>
      </c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95"/>
    </row>
    <row r="22" spans="1:32" s="54" customFormat="1" ht="21" customHeight="1">
      <c r="A22" s="139" t="s">
        <v>101</v>
      </c>
      <c r="B22" s="127"/>
      <c r="C22" s="127"/>
      <c r="D22" s="127"/>
      <c r="E22" s="127"/>
      <c r="F22" s="127"/>
      <c r="G22" s="138"/>
      <c r="H22" s="152" t="str">
        <f>IF('【施設用】入力シート（こちらにご入力ください）'!$D$63="１有","①有","１有")&amp;"　　"&amp;IF('【施設用】入力シート（こちらにご入力ください）'!$D$63="２無","②無","２無")</f>
        <v>１有　　２無</v>
      </c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8"/>
    </row>
    <row r="23" spans="1:32" s="54" customFormat="1" ht="21" customHeight="1" thickBot="1">
      <c r="A23" s="162" t="str">
        <f>"管理栄養士・栄養士１人当たりの参加回数（"</f>
        <v>管理栄養士・栄養士１人当たりの参加回数（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210" t="str">
        <f>IF('【施設用】入力シート（こちらにご入力ください）'!$D$64="","　　",'【施設用】入力シート（こちらにご入力ください）'!$D$64)</f>
        <v>　　</v>
      </c>
      <c r="M23" s="111"/>
      <c r="N23" s="111"/>
      <c r="O23" s="223" t="s">
        <v>322</v>
      </c>
      <c r="P23" s="111"/>
      <c r="Q23" s="111"/>
      <c r="R23" s="116" t="str">
        <f>"調理従事者１人当たりの参加回数（"</f>
        <v>調理従事者１人当たりの参加回数（</v>
      </c>
      <c r="S23" s="111"/>
      <c r="T23" s="111"/>
      <c r="U23" s="111"/>
      <c r="V23" s="111"/>
      <c r="W23" s="111"/>
      <c r="X23" s="111"/>
      <c r="Y23" s="111"/>
      <c r="Z23" s="111"/>
      <c r="AA23" s="210" t="str">
        <f>IF('【施設用】入力シート（こちらにご入力ください）'!$D$65="","　　",'【施設用】入力シート（こちらにご入力ください）'!$D$65)</f>
        <v>　　</v>
      </c>
      <c r="AB23" s="111"/>
      <c r="AC23" s="111"/>
      <c r="AD23" s="154" t="s">
        <v>322</v>
      </c>
      <c r="AE23" s="111"/>
      <c r="AF23" s="95"/>
    </row>
    <row r="24" spans="1:32" ht="6.9" customHeight="1" thickBot="1"/>
    <row r="25" spans="1:32" s="54" customFormat="1" ht="22.2" customHeight="1">
      <c r="A25" s="139" t="s">
        <v>108</v>
      </c>
      <c r="B25" s="127"/>
      <c r="C25" s="127"/>
      <c r="D25" s="138"/>
      <c r="E25" s="137" t="s">
        <v>110</v>
      </c>
      <c r="F25" s="127"/>
      <c r="G25" s="138"/>
      <c r="H25" s="137" t="s">
        <v>111</v>
      </c>
      <c r="I25" s="127"/>
      <c r="J25" s="138"/>
      <c r="K25" s="137" t="s">
        <v>112</v>
      </c>
      <c r="L25" s="127"/>
      <c r="M25" s="138"/>
      <c r="N25" s="137" t="s">
        <v>113</v>
      </c>
      <c r="O25" s="127"/>
      <c r="P25" s="138"/>
      <c r="Q25" s="137" t="s">
        <v>114</v>
      </c>
      <c r="R25" s="127"/>
      <c r="S25" s="127"/>
      <c r="T25" s="138"/>
      <c r="U25" s="208" t="s">
        <v>323</v>
      </c>
      <c r="V25" s="127"/>
      <c r="W25" s="127"/>
      <c r="X25" s="139" t="s">
        <v>124</v>
      </c>
      <c r="Y25" s="127"/>
      <c r="Z25" s="127"/>
      <c r="AA25" s="127"/>
      <c r="AB25" s="127"/>
      <c r="AC25" s="127"/>
      <c r="AD25" s="127"/>
      <c r="AE25" s="127"/>
      <c r="AF25" s="138"/>
    </row>
    <row r="26" spans="1:32" s="54" customFormat="1" ht="21" customHeight="1">
      <c r="A26" s="107" t="s">
        <v>118</v>
      </c>
      <c r="B26" s="65"/>
      <c r="C26" s="65"/>
      <c r="D26" s="66"/>
      <c r="E26" s="125" t="str">
        <f>IF('【施設用】入力シート（こちらにご入力ください）'!$D$68="","",'【施設用】入力シート（こちらにご入力ください）'!$D$68)</f>
        <v/>
      </c>
      <c r="F26" s="65"/>
      <c r="G26" s="66"/>
      <c r="H26" s="125" t="str">
        <f>IF('【施設用】入力シート（こちらにご入力ください）'!$E$68="","",'【施設用】入力シート（こちらにご入力ください）'!$E$68)</f>
        <v/>
      </c>
      <c r="I26" s="65"/>
      <c r="J26" s="66"/>
      <c r="K26" s="125" t="str">
        <f>IF('【施設用】入力シート（こちらにご入力ください）'!$F$68="","",'【施設用】入力シート（こちらにご入力ください）'!$F$68)</f>
        <v/>
      </c>
      <c r="L26" s="65"/>
      <c r="M26" s="66"/>
      <c r="N26" s="125" t="str">
        <f>IF('【施設用】入力シート（こちらにご入力ください）'!$G$68="","",'【施設用】入力シート（こちらにご入力ください）'!$G$68)</f>
        <v/>
      </c>
      <c r="O26" s="65"/>
      <c r="P26" s="66"/>
      <c r="Q26" s="98" t="str">
        <f>IF('【施設用】入力シート（こちらにご入力ください）'!$H$68="","",'【施設用】入力シート（こちらにご入力ください）'!$H$68)</f>
        <v/>
      </c>
      <c r="R26" s="65"/>
      <c r="S26" s="65"/>
      <c r="T26" s="66"/>
      <c r="U26" s="156" t="str">
        <f>IF(AND('【施設用】入力シート（こちらにご入力ください）'!$I$68="",'【施設用】入力シート（こちらにご入力ください）'!$K$68=""),"",'【施設用】入力シート（こちらにご入力ください）'!$I$68&amp;IF('【施設用】入力シート（こちらにご入力ください）'!$K$68="",""," "&amp;'【施設用】入力シート（こちらにご入力ください）'!$K$68&amp;"食"))</f>
        <v/>
      </c>
      <c r="V26" s="65"/>
      <c r="W26" s="65"/>
      <c r="X26" s="99" t="s">
        <v>324</v>
      </c>
      <c r="Y26" s="65"/>
      <c r="Z26" s="65"/>
      <c r="AA26" s="65"/>
      <c r="AB26" s="66"/>
      <c r="AC26" s="125" t="str">
        <f>IF('【施設用】入力シート（こちらにご入力ください）'!$D$77="","　　",'【施設用】入力シート（こちらにご入力ください）'!$D$77)&amp;"　人"</f>
        <v>　　　人</v>
      </c>
      <c r="AD26" s="65"/>
      <c r="AE26" s="65"/>
      <c r="AF26" s="66"/>
    </row>
    <row r="27" spans="1:32" s="54" customFormat="1" ht="21" customHeight="1" thickBot="1">
      <c r="A27" s="107" t="s">
        <v>119</v>
      </c>
      <c r="B27" s="65"/>
      <c r="C27" s="65"/>
      <c r="D27" s="66"/>
      <c r="E27" s="125" t="str">
        <f>IF('【施設用】入力シート（こちらにご入力ください）'!$D$69="","",'【施設用】入力シート（こちらにご入力ください）'!$D$69)</f>
        <v/>
      </c>
      <c r="F27" s="65"/>
      <c r="G27" s="66"/>
      <c r="H27" s="125" t="str">
        <f>IF('【施設用】入力シート（こちらにご入力ください）'!$E$69="","",'【施設用】入力シート（こちらにご入力ください）'!$E$69)</f>
        <v/>
      </c>
      <c r="I27" s="65"/>
      <c r="J27" s="66"/>
      <c r="K27" s="125" t="str">
        <f>IF('【施設用】入力シート（こちらにご入力ください）'!$F$69="","",'【施設用】入力シート（こちらにご入力ください）'!$F$69)</f>
        <v/>
      </c>
      <c r="L27" s="65"/>
      <c r="M27" s="66"/>
      <c r="N27" s="125" t="str">
        <f>IF('【施設用】入力シート（こちらにご入力ください）'!$G$69="","",'【施設用】入力シート（こちらにご入力ください）'!$G$69)</f>
        <v/>
      </c>
      <c r="O27" s="65"/>
      <c r="P27" s="66"/>
      <c r="Q27" s="98" t="str">
        <f>IF('【施設用】入力シート（こちらにご入力ください）'!$H$69="","",'【施設用】入力シート（こちらにご入力ください）'!$H$69)</f>
        <v/>
      </c>
      <c r="R27" s="65"/>
      <c r="S27" s="65"/>
      <c r="T27" s="66"/>
      <c r="U27" s="156" t="str">
        <f>IF(AND('【施設用】入力シート（こちらにご入力ください）'!$I$69="",'【施設用】入力シート（こちらにご入力ください）'!$K$69=""),"",'【施設用】入力シート（こちらにご入力ください）'!$I$69&amp;IF('【施設用】入力シート（こちらにご入力ください）'!$K$69="",""," "&amp;'【施設用】入力シート（こちらにご入力ください）'!$K$69&amp;"食"))</f>
        <v/>
      </c>
      <c r="V27" s="65"/>
      <c r="W27" s="65"/>
      <c r="X27" s="115" t="s">
        <v>325</v>
      </c>
      <c r="Y27" s="111"/>
      <c r="Z27" s="111"/>
      <c r="AA27" s="111"/>
      <c r="AB27" s="97"/>
      <c r="AC27" s="96" t="str">
        <f>IF('【施設用】入力シート（こちらにご入力ください）'!$D$78="","　　",'【施設用】入力シート（こちらにご入力ください）'!$D$78)&amp;"　人"</f>
        <v>　　　人</v>
      </c>
      <c r="AD27" s="111"/>
      <c r="AE27" s="111"/>
      <c r="AF27" s="97"/>
    </row>
    <row r="28" spans="1:32" s="54" customFormat="1" ht="21" customHeight="1">
      <c r="A28" s="107" t="s">
        <v>120</v>
      </c>
      <c r="B28" s="65"/>
      <c r="C28" s="65"/>
      <c r="D28" s="66"/>
      <c r="E28" s="125" t="str">
        <f>IF('【施設用】入力シート（こちらにご入力ください）'!$D$70="","",'【施設用】入力シート（こちらにご入力ください）'!$D$70)</f>
        <v/>
      </c>
      <c r="F28" s="65"/>
      <c r="G28" s="66"/>
      <c r="H28" s="125" t="str">
        <f>IF('【施設用】入力シート（こちらにご入力ください）'!$E$70="","",'【施設用】入力シート（こちらにご入力ください）'!$E$70)</f>
        <v/>
      </c>
      <c r="I28" s="65"/>
      <c r="J28" s="66"/>
      <c r="K28" s="125" t="str">
        <f>IF('【施設用】入力シート（こちらにご入力ください）'!$F$70="","",'【施設用】入力シート（こちらにご入力ください）'!$F$70)</f>
        <v/>
      </c>
      <c r="L28" s="65"/>
      <c r="M28" s="66"/>
      <c r="N28" s="125" t="str">
        <f>IF('【施設用】入力シート（こちらにご入力ください）'!$G$70="","",'【施設用】入力シート（こちらにご入力ください）'!$G$70)</f>
        <v/>
      </c>
      <c r="O28" s="65"/>
      <c r="P28" s="66"/>
      <c r="Q28" s="98" t="str">
        <f>IF('【施設用】入力シート（こちらにご入力ください）'!$H$70="","",'【施設用】入力シート（こちらにご入力ください）'!$H$70)</f>
        <v/>
      </c>
      <c r="R28" s="65"/>
      <c r="S28" s="65"/>
      <c r="T28" s="66"/>
      <c r="U28" s="156" t="str">
        <f>IF(AND('【施設用】入力シート（こちらにご入力ください）'!$I$70="",'【施設用】入力シート（こちらにご入力ください）'!$K$70=""),"",'【施設用】入力シート（こちらにご入力ください）'!$I$70&amp;IF('【施設用】入力シート（こちらにご入力ください）'!$K$70="",""," "&amp;'【施設用】入力シート（こちらにご入力ください）'!$K$70&amp;"食"))</f>
        <v/>
      </c>
      <c r="V28" s="65"/>
      <c r="W28" s="65"/>
      <c r="X28" s="139" t="s">
        <v>129</v>
      </c>
      <c r="Y28" s="127"/>
      <c r="Z28" s="127"/>
      <c r="AA28" s="127"/>
      <c r="AB28" s="127"/>
      <c r="AC28" s="127"/>
      <c r="AD28" s="127"/>
      <c r="AE28" s="127"/>
      <c r="AF28" s="138"/>
    </row>
    <row r="29" spans="1:32" s="54" customFormat="1" ht="21" customHeight="1">
      <c r="A29" s="107" t="s">
        <v>121</v>
      </c>
      <c r="B29" s="65"/>
      <c r="C29" s="65"/>
      <c r="D29" s="66"/>
      <c r="E29" s="125" t="str">
        <f>IF('【施設用】入力シート（こちらにご入力ください）'!$D$71="","",'【施設用】入力シート（こちらにご入力ください）'!$D$71)</f>
        <v/>
      </c>
      <c r="F29" s="65"/>
      <c r="G29" s="66"/>
      <c r="H29" s="125" t="str">
        <f>IF('【施設用】入力シート（こちらにご入力ください）'!$E$71="","",'【施設用】入力シート（こちらにご入力ください）'!$E$71)</f>
        <v/>
      </c>
      <c r="I29" s="65"/>
      <c r="J29" s="66"/>
      <c r="K29" s="125" t="str">
        <f>IF('【施設用】入力シート（こちらにご入力ください）'!$F$71="","",'【施設用】入力シート（こちらにご入力ください）'!$F$71)</f>
        <v/>
      </c>
      <c r="L29" s="65"/>
      <c r="M29" s="66"/>
      <c r="N29" s="125" t="str">
        <f>IF('【施設用】入力シート（こちらにご入力ください）'!$G$71="","",'【施設用】入力シート（こちらにご入力ください）'!$G$71)</f>
        <v/>
      </c>
      <c r="O29" s="65"/>
      <c r="P29" s="66"/>
      <c r="Q29" s="98" t="str">
        <f>IF('【施設用】入力シート（こちらにご入力ください）'!$H$71="","",'【施設用】入力シート（こちらにご入力ください）'!$H$71)</f>
        <v/>
      </c>
      <c r="R29" s="65"/>
      <c r="S29" s="65"/>
      <c r="T29" s="66"/>
      <c r="U29" s="156" t="str">
        <f>IF(AND('【施設用】入力シート（こちらにご入力ください）'!$I$71="",'【施設用】入力シート（こちらにご入力ください）'!$K$71=""),"",'【施設用】入力シート（こちらにご入力ください）'!$I$71&amp;IF('【施設用】入力シート（こちらにご入力ください）'!$K$71="",""," "&amp;'【施設用】入力シート（こちらにご入力ください）'!$K$71&amp;"食"))</f>
        <v/>
      </c>
      <c r="V29" s="65"/>
      <c r="W29" s="65"/>
      <c r="X29" s="99" t="s">
        <v>199</v>
      </c>
      <c r="Y29" s="65"/>
      <c r="Z29" s="65"/>
      <c r="AA29" s="65"/>
      <c r="AB29" s="66"/>
      <c r="AC29" s="125" t="str">
        <f>IF('【施設用】入力シート（こちらにご入力ください）'!$D$80="","　　",'【施設用】入力シート（こちらにご入力ください）'!$D$80)&amp;"　人"</f>
        <v>　　　人</v>
      </c>
      <c r="AD29" s="65"/>
      <c r="AE29" s="65"/>
      <c r="AF29" s="66"/>
    </row>
    <row r="30" spans="1:32" s="54" customFormat="1" ht="21" customHeight="1">
      <c r="A30" s="107" t="s">
        <v>122</v>
      </c>
      <c r="B30" s="65"/>
      <c r="C30" s="65"/>
      <c r="D30" s="66"/>
      <c r="E30" s="125" t="str">
        <f>IF('【施設用】入力シート（こちらにご入力ください）'!$D$72="","",'【施設用】入力シート（こちらにご入力ください）'!$D$72)</f>
        <v/>
      </c>
      <c r="F30" s="65"/>
      <c r="G30" s="66"/>
      <c r="H30" s="125" t="str">
        <f>IF('【施設用】入力シート（こちらにご入力ください）'!$E$72="","",'【施設用】入力シート（こちらにご入力ください）'!$E$72)</f>
        <v/>
      </c>
      <c r="I30" s="65"/>
      <c r="J30" s="66"/>
      <c r="K30" s="125" t="str">
        <f>IF('【施設用】入力シート（こちらにご入力ください）'!$F$72="","",'【施設用】入力シート（こちらにご入力ください）'!$F$72)</f>
        <v/>
      </c>
      <c r="L30" s="65"/>
      <c r="M30" s="66"/>
      <c r="N30" s="125" t="str">
        <f>IF('【施設用】入力シート（こちらにご入力ください）'!$G$72="","",'【施設用】入力シート（こちらにご入力ください）'!$G$72)</f>
        <v/>
      </c>
      <c r="O30" s="65"/>
      <c r="P30" s="66"/>
      <c r="Q30" s="98" t="str">
        <f>IF('【施設用】入力シート（こちらにご入力ください）'!$H$72="","",'【施設用】入力シート（こちらにご入力ください）'!$H$72)</f>
        <v/>
      </c>
      <c r="R30" s="65"/>
      <c r="S30" s="65"/>
      <c r="T30" s="66"/>
      <c r="U30" s="156" t="str">
        <f>IF(AND('【施設用】入力シート（こちらにご入力ください）'!$I$72="",'【施設用】入力シート（こちらにご入力ください）'!$K$72=""),"",'【施設用】入力シート（こちらにご入力ください）'!$I$72&amp;IF('【施設用】入力シート（こちらにご入力ください）'!$K$72="",""," "&amp;'【施設用】入力シート（こちらにご入力ください）'!$K$72&amp;"食"))</f>
        <v/>
      </c>
      <c r="V30" s="65"/>
      <c r="W30" s="65"/>
      <c r="X30" s="99" t="s">
        <v>326</v>
      </c>
      <c r="Y30" s="65"/>
      <c r="Z30" s="65"/>
      <c r="AA30" s="65"/>
      <c r="AB30" s="66"/>
      <c r="AC30" s="125" t="str">
        <f>IF('【施設用】入力シート（こちらにご入力ください）'!$D$81="","　　",'【施設用】入力シート（こちらにご入力ください）'!$D$81)&amp;"　人"</f>
        <v>　　　人</v>
      </c>
      <c r="AD30" s="65"/>
      <c r="AE30" s="65"/>
      <c r="AF30" s="66"/>
    </row>
    <row r="31" spans="1:32" s="54" customFormat="1" ht="21" customHeight="1" thickBot="1">
      <c r="A31" s="107" t="str">
        <f>IF('【施設用】入力シート（こちらにご入力ください）'!$A$73="","",'【施設用】入力シート（こちらにご入力ください）'!$A$73)</f>
        <v/>
      </c>
      <c r="B31" s="65"/>
      <c r="C31" s="65"/>
      <c r="D31" s="66"/>
      <c r="E31" s="125" t="str">
        <f>IF('【施設用】入力シート（こちらにご入力ください）'!$D$73="","",'【施設用】入力シート（こちらにご入力ください）'!$D$73)</f>
        <v/>
      </c>
      <c r="F31" s="65"/>
      <c r="G31" s="66"/>
      <c r="H31" s="125" t="str">
        <f>IF('【施設用】入力シート（こちらにご入力ください）'!$E$73="","",'【施設用】入力シート（こちらにご入力ください）'!$E$73)</f>
        <v/>
      </c>
      <c r="I31" s="65"/>
      <c r="J31" s="66"/>
      <c r="K31" s="125" t="str">
        <f>IF('【施設用】入力シート（こちらにご入力ください）'!$F$73="","",'【施設用】入力シート（こちらにご入力ください）'!$F$73)</f>
        <v/>
      </c>
      <c r="L31" s="65"/>
      <c r="M31" s="66"/>
      <c r="N31" s="125" t="str">
        <f>IF('【施設用】入力シート（こちらにご入力ください）'!$G$73="","",'【施設用】入力シート（こちらにご入力ください）'!$G$73)</f>
        <v/>
      </c>
      <c r="O31" s="65"/>
      <c r="P31" s="66"/>
      <c r="Q31" s="98" t="str">
        <f>IF('【施設用】入力シート（こちらにご入力ください）'!$H$73="","",'【施設用】入力シート（こちらにご入力ください）'!$H$73)</f>
        <v/>
      </c>
      <c r="R31" s="65"/>
      <c r="S31" s="65"/>
      <c r="T31" s="66"/>
      <c r="U31" s="159" t="str">
        <f>IF(AND('【施設用】入力シート（こちらにご入力ください）'!$I$73="",'【施設用】入力シート（こちらにご入力ください）'!$K$73=""),"",'【施設用】入力シート（こちらにご入力ください）'!$I$73&amp;IF('【施設用】入力シート（こちらにご入力ください）'!$K$73="",""," "&amp;'【施設用】入力シート（こちらにご入力ください）'!$K$73&amp;"食"))</f>
        <v/>
      </c>
      <c r="V31" s="160"/>
      <c r="W31" s="160"/>
      <c r="X31" s="99" t="s">
        <v>327</v>
      </c>
      <c r="Y31" s="65"/>
      <c r="Z31" s="65"/>
      <c r="AA31" s="65"/>
      <c r="AB31" s="66"/>
      <c r="AC31" s="125" t="str">
        <f>IF('【施設用】入力シート（こちらにご入力ください）'!$D$82="","　　",'【施設用】入力シート（こちらにご入力ください）'!$D$82)&amp;"　人"</f>
        <v>　　　人</v>
      </c>
      <c r="AD31" s="65"/>
      <c r="AE31" s="65"/>
      <c r="AF31" s="66"/>
    </row>
    <row r="32" spans="1:32" s="54" customFormat="1" ht="21" customHeight="1" thickBot="1">
      <c r="A32" s="200" t="s">
        <v>328</v>
      </c>
      <c r="B32" s="111"/>
      <c r="C32" s="111"/>
      <c r="D32" s="97"/>
      <c r="E32" s="96" t="str">
        <f>IF(COUNT(E26:G31)=0,"",SUM(E26:G31))</f>
        <v/>
      </c>
      <c r="F32" s="111"/>
      <c r="G32" s="97"/>
      <c r="H32" s="96" t="str">
        <f>IF(COUNT(H26:J31)=0,"",SUM(H26:J31))</f>
        <v/>
      </c>
      <c r="I32" s="111"/>
      <c r="J32" s="97"/>
      <c r="K32" s="96" t="str">
        <f>IF(COUNT(K26:M31)=0,"",SUM(K26:M31))</f>
        <v/>
      </c>
      <c r="L32" s="111"/>
      <c r="M32" s="97"/>
      <c r="N32" s="96" t="str">
        <f>IF(COUNT(N26:P31)=0,"",SUM(N26:P31))</f>
        <v/>
      </c>
      <c r="O32" s="111"/>
      <c r="P32" s="97"/>
      <c r="Q32" s="96" t="str">
        <f>IF(COUNT(Q26:T31)=0,"",SUM(Q26:T31))</f>
        <v/>
      </c>
      <c r="R32" s="97"/>
      <c r="S32" s="207" t="s">
        <v>329</v>
      </c>
      <c r="T32" s="176"/>
      <c r="U32" s="171" t="str">
        <f>IF(COUNT(H32:R32)=0,"",SUM(H32:R32))</f>
        <v/>
      </c>
      <c r="V32" s="109"/>
      <c r="W32" s="109"/>
      <c r="X32" s="200" t="s">
        <v>330</v>
      </c>
      <c r="Y32" s="111"/>
      <c r="Z32" s="111"/>
      <c r="AA32" s="111"/>
      <c r="AB32" s="97"/>
      <c r="AC32" s="96" t="str">
        <f>IF('【施設用】入力シート（こちらにご入力ください）'!$D$83="","　　",'【施設用】入力シート（こちらにご入力ください）'!$D$83)&amp;"　人"</f>
        <v>　　　人</v>
      </c>
      <c r="AD32" s="111"/>
      <c r="AE32" s="111"/>
      <c r="AF32" s="97"/>
    </row>
    <row r="33" spans="1:32" ht="7.65" customHeight="1" thickBot="1"/>
    <row r="34" spans="1:32" s="54" customFormat="1" ht="15.6" customHeight="1" thickBot="1">
      <c r="A34" s="139" t="s">
        <v>137</v>
      </c>
      <c r="B34" s="130"/>
      <c r="C34" s="130"/>
      <c r="D34" s="130"/>
      <c r="E34" s="130"/>
      <c r="F34" s="113"/>
      <c r="G34" s="137" t="s">
        <v>331</v>
      </c>
      <c r="H34" s="127"/>
      <c r="I34" s="127"/>
      <c r="J34" s="127"/>
      <c r="K34" s="127"/>
      <c r="L34" s="127"/>
      <c r="M34" s="127"/>
      <c r="N34" s="138"/>
      <c r="O34" s="137" t="s">
        <v>332</v>
      </c>
      <c r="P34" s="127"/>
      <c r="Q34" s="127"/>
      <c r="R34" s="127"/>
      <c r="S34" s="127"/>
      <c r="T34" s="127"/>
      <c r="U34" s="127"/>
      <c r="V34" s="138"/>
      <c r="W34" s="137" t="s">
        <v>333</v>
      </c>
      <c r="X34" s="130"/>
      <c r="Y34" s="130"/>
      <c r="Z34" s="130"/>
      <c r="AA34" s="113"/>
      <c r="AB34" s="137" t="s">
        <v>334</v>
      </c>
      <c r="AC34" s="130"/>
      <c r="AD34" s="113"/>
      <c r="AE34" s="126" t="s">
        <v>335</v>
      </c>
      <c r="AF34" s="101"/>
    </row>
    <row r="35" spans="1:32" s="54" customFormat="1" ht="15.6" customHeight="1">
      <c r="A35" s="131"/>
      <c r="B35" s="105"/>
      <c r="C35" s="105"/>
      <c r="D35" s="105"/>
      <c r="E35" s="105"/>
      <c r="F35" s="114"/>
      <c r="G35" s="167" t="s">
        <v>336</v>
      </c>
      <c r="H35" s="65"/>
      <c r="I35" s="65"/>
      <c r="J35" s="66"/>
      <c r="K35" s="167" t="s">
        <v>337</v>
      </c>
      <c r="L35" s="65"/>
      <c r="M35" s="65"/>
      <c r="N35" s="66"/>
      <c r="O35" s="167" t="s">
        <v>336</v>
      </c>
      <c r="P35" s="65"/>
      <c r="Q35" s="65"/>
      <c r="R35" s="66"/>
      <c r="S35" s="167" t="s">
        <v>337</v>
      </c>
      <c r="T35" s="65"/>
      <c r="U35" s="65"/>
      <c r="V35" s="66"/>
      <c r="W35" s="102"/>
      <c r="X35" s="105"/>
      <c r="Y35" s="105"/>
      <c r="Z35" s="105"/>
      <c r="AA35" s="114"/>
      <c r="AB35" s="102"/>
      <c r="AC35" s="105"/>
      <c r="AD35" s="114"/>
      <c r="AE35" s="102"/>
      <c r="AF35" s="103"/>
    </row>
    <row r="36" spans="1:32" s="54" customFormat="1" ht="21" customHeight="1">
      <c r="A36" s="99" t="s">
        <v>143</v>
      </c>
      <c r="B36" s="65"/>
      <c r="C36" s="65"/>
      <c r="D36" s="65"/>
      <c r="E36" s="65"/>
      <c r="F36" s="66"/>
      <c r="G36" s="125" t="str">
        <f>IF('【施設用】入力シート（こちらにご入力ください）'!$D$86="","",'【施設用】入力シート（こちらにご入力ください）'!$D$86)</f>
        <v/>
      </c>
      <c r="H36" s="65"/>
      <c r="I36" s="65"/>
      <c r="J36" s="66"/>
      <c r="K36" s="125" t="str">
        <f>IF('【施設用】入力シート（こちらにご入力ください）'!$E$86="","",'【施設用】入力シート（こちらにご入力ください）'!$E$86)</f>
        <v/>
      </c>
      <c r="L36" s="65"/>
      <c r="M36" s="65"/>
      <c r="N36" s="66"/>
      <c r="O36" s="125" t="str">
        <f>IF('【施設用】入力シート（こちらにご入力ください）'!$F$86="","",'【施設用】入力シート（こちらにご入力ください）'!$F$86)</f>
        <v/>
      </c>
      <c r="P36" s="65"/>
      <c r="Q36" s="65"/>
      <c r="R36" s="66"/>
      <c r="S36" s="125" t="str">
        <f>IF('【施設用】入力シート（こちらにご入力ください）'!$G$86="","",'【施設用】入力シート（こちらにご入力ください）'!$G$86)</f>
        <v/>
      </c>
      <c r="T36" s="65"/>
      <c r="U36" s="65"/>
      <c r="V36" s="66"/>
      <c r="W36" s="190" t="str">
        <f>"(施設側)"&amp;CHAR(10)&amp;IF('【施設用】入力シート（こちらにご入力ください）'!$D$93="管理栄養士","■管理栄養士・□栄養士",IF('【施設用】入力シート（こちらにご入力ください）'!$D$93="栄養士","□管理栄養士・■栄養士","□管理栄養士・□栄養士"))</f>
        <v>(施設側)
□管理栄養士・□栄養士</v>
      </c>
      <c r="X36" s="160"/>
      <c r="Y36" s="160"/>
      <c r="Z36" s="160"/>
      <c r="AA36" s="170"/>
      <c r="AB36" s="167" t="str">
        <f>IF('【施設用】入力シート（こちらにご入力ください）'!$D$94="","",'【施設用】入力シート（こちらにご入力ください）'!$D$94)</f>
        <v/>
      </c>
      <c r="AC36" s="160"/>
      <c r="AD36" s="170"/>
      <c r="AE36" s="180" t="str">
        <f>IF('【施設用】入力シート（こちらにご入力ください）'!$D$95="","",'【施設用】入力シート（こちらにご入力ください）'!$D$95)</f>
        <v/>
      </c>
      <c r="AF36" s="177"/>
    </row>
    <row r="37" spans="1:32" s="54" customFormat="1" ht="21" customHeight="1">
      <c r="A37" s="99" t="s">
        <v>144</v>
      </c>
      <c r="B37" s="65"/>
      <c r="C37" s="65"/>
      <c r="D37" s="65"/>
      <c r="E37" s="65"/>
      <c r="F37" s="66"/>
      <c r="G37" s="125" t="str">
        <f>IF('【施設用】入力シート（こちらにご入力ください）'!$D$87="","",'【施設用】入力シート（こちらにご入力ください）'!$D$87)</f>
        <v/>
      </c>
      <c r="H37" s="65"/>
      <c r="I37" s="65"/>
      <c r="J37" s="66"/>
      <c r="K37" s="125" t="str">
        <f>IF('【施設用】入力シート（こちらにご入力ください）'!$E$87="","",'【施設用】入力シート（こちらにご入力ください）'!$E$87)</f>
        <v/>
      </c>
      <c r="L37" s="65"/>
      <c r="M37" s="65"/>
      <c r="N37" s="66"/>
      <c r="O37" s="125" t="str">
        <f>IF('【施設用】入力シート（こちらにご入力ください）'!$F$87="","",'【施設用】入力シート（こちらにご入力ください）'!$F$87)</f>
        <v/>
      </c>
      <c r="P37" s="65"/>
      <c r="Q37" s="65"/>
      <c r="R37" s="66"/>
      <c r="S37" s="125" t="str">
        <f>IF('【施設用】入力シート（こちらにご入力ください）'!$G$87="","",'【施設用】入力シート（こちらにご入力ください）'!$G$87)</f>
        <v/>
      </c>
      <c r="T37" s="65"/>
      <c r="U37" s="65"/>
      <c r="V37" s="66"/>
      <c r="W37" s="102"/>
      <c r="X37" s="105"/>
      <c r="Y37" s="105"/>
      <c r="Z37" s="105"/>
      <c r="AA37" s="114"/>
      <c r="AB37" s="102"/>
      <c r="AC37" s="105"/>
      <c r="AD37" s="114"/>
      <c r="AE37" s="102"/>
      <c r="AF37" s="103"/>
    </row>
    <row r="38" spans="1:32" s="54" customFormat="1" ht="21" customHeight="1">
      <c r="A38" s="99" t="s">
        <v>145</v>
      </c>
      <c r="B38" s="65"/>
      <c r="C38" s="65"/>
      <c r="D38" s="65"/>
      <c r="E38" s="65"/>
      <c r="F38" s="66"/>
      <c r="G38" s="125" t="str">
        <f>IF('【施設用】入力シート（こちらにご入力ください）'!$D$88="","",'【施設用】入力シート（こちらにご入力ください）'!$D$88)</f>
        <v/>
      </c>
      <c r="H38" s="65"/>
      <c r="I38" s="65"/>
      <c r="J38" s="66"/>
      <c r="K38" s="125" t="str">
        <f>IF('【施設用】入力シート（こちらにご入力ください）'!$E$88="","",'【施設用】入力シート（こちらにご入力ください）'!$E$88)</f>
        <v/>
      </c>
      <c r="L38" s="65"/>
      <c r="M38" s="65"/>
      <c r="N38" s="66"/>
      <c r="O38" s="125" t="str">
        <f>IF('【施設用】入力シート（こちらにご入力ください）'!$F$88="","",'【施設用】入力シート（こちらにご入力ください）'!$F$88)</f>
        <v/>
      </c>
      <c r="P38" s="65"/>
      <c r="Q38" s="65"/>
      <c r="R38" s="66"/>
      <c r="S38" s="125" t="str">
        <f>IF('【施設用】入力シート（こちらにご入力ください）'!$G$88="","",'【施設用】入力シート（こちらにご入力ください）'!$G$88)</f>
        <v/>
      </c>
      <c r="T38" s="65"/>
      <c r="U38" s="65"/>
      <c r="V38" s="66"/>
      <c r="W38" s="190" t="str">
        <f>"(受託側)"&amp;CHAR(10)&amp;IF('【施設用】入力シート（こちらにご入力ください）'!$D$96="管理栄養士","■管理栄養士・□栄養士",IF('【施設用】入力シート（こちらにご入力ください）'!$D$96="栄養士","□管理栄養士・■栄養士","□管理栄養士・□栄養士"))</f>
        <v>(受託側)
□管理栄養士・□栄養士</v>
      </c>
      <c r="X38" s="160"/>
      <c r="Y38" s="160"/>
      <c r="Z38" s="160"/>
      <c r="AA38" s="170"/>
      <c r="AB38" s="167" t="str">
        <f>IF('【施設用】入力シート（こちらにご入力ください）'!$D$97="","",'【施設用】入力シート（こちらにご入力ください）'!$D$97)</f>
        <v/>
      </c>
      <c r="AC38" s="160"/>
      <c r="AD38" s="170"/>
      <c r="AE38" s="180" t="str">
        <f>IF('【施設用】入力シート（こちらにご入力ください）'!$D$98="","",'【施設用】入力シート（こちらにご入力ください）'!$D$98)</f>
        <v/>
      </c>
      <c r="AF38" s="177"/>
    </row>
    <row r="39" spans="1:32" s="54" customFormat="1" ht="21" customHeight="1">
      <c r="A39" s="99" t="s">
        <v>146</v>
      </c>
      <c r="B39" s="65"/>
      <c r="C39" s="65"/>
      <c r="D39" s="65"/>
      <c r="E39" s="65"/>
      <c r="F39" s="66"/>
      <c r="G39" s="125" t="str">
        <f>IF('【施設用】入力シート（こちらにご入力ください）'!$D$89="","",'【施設用】入力シート（こちらにご入力ください）'!$D$89)</f>
        <v/>
      </c>
      <c r="H39" s="65"/>
      <c r="I39" s="65"/>
      <c r="J39" s="66"/>
      <c r="K39" s="125" t="str">
        <f>IF('【施設用】入力シート（こちらにご入力ください）'!$E$89="","",'【施設用】入力シート（こちらにご入力ください）'!$E$89)</f>
        <v/>
      </c>
      <c r="L39" s="65"/>
      <c r="M39" s="65"/>
      <c r="N39" s="66"/>
      <c r="O39" s="125" t="str">
        <f>IF('【施設用】入力シート（こちらにご入力ください）'!$F$89="","",'【施設用】入力シート（こちらにご入力ください）'!$F$89)</f>
        <v/>
      </c>
      <c r="P39" s="65"/>
      <c r="Q39" s="65"/>
      <c r="R39" s="66"/>
      <c r="S39" s="125" t="str">
        <f>IF('【施設用】入力シート（こちらにご入力ください）'!$G$89="","",'【施設用】入力シート（こちらにご入力ください）'!$G$89)</f>
        <v/>
      </c>
      <c r="T39" s="65"/>
      <c r="U39" s="65"/>
      <c r="V39" s="66"/>
      <c r="W39" s="102"/>
      <c r="X39" s="105"/>
      <c r="Y39" s="105"/>
      <c r="Z39" s="105"/>
      <c r="AA39" s="114"/>
      <c r="AB39" s="102"/>
      <c r="AC39" s="105"/>
      <c r="AD39" s="114"/>
      <c r="AE39" s="102"/>
      <c r="AF39" s="103"/>
    </row>
    <row r="40" spans="1:32" s="54" customFormat="1" ht="21" customHeight="1">
      <c r="A40" s="99" t="s">
        <v>147</v>
      </c>
      <c r="B40" s="65"/>
      <c r="C40" s="65"/>
      <c r="D40" s="65"/>
      <c r="E40" s="65"/>
      <c r="F40" s="66"/>
      <c r="G40" s="125" t="str">
        <f>IF('【施設用】入力シート（こちらにご入力ください）'!$D$90="","",'【施設用】入力シート（こちらにご入力ください）'!$D$90)</f>
        <v/>
      </c>
      <c r="H40" s="65"/>
      <c r="I40" s="65"/>
      <c r="J40" s="66"/>
      <c r="K40" s="125" t="str">
        <f>IF('【施設用】入力シート（こちらにご入力ください）'!$E$90="","",'【施設用】入力シート（こちらにご入力ください）'!$E$90)</f>
        <v/>
      </c>
      <c r="L40" s="65"/>
      <c r="M40" s="65"/>
      <c r="N40" s="66"/>
      <c r="O40" s="125" t="str">
        <f>IF('【施設用】入力シート（こちらにご入力ください）'!$F$90="","",'【施設用】入力シート（こちらにご入力ください）'!$F$90)</f>
        <v/>
      </c>
      <c r="P40" s="65"/>
      <c r="Q40" s="65"/>
      <c r="R40" s="66"/>
      <c r="S40" s="125" t="str">
        <f>IF('【施設用】入力シート（こちらにご入力ください）'!$G$90="","",'【施設用】入力シート（こちらにご入力ください）'!$G$90)</f>
        <v/>
      </c>
      <c r="T40" s="65"/>
      <c r="U40" s="65"/>
      <c r="V40" s="66"/>
      <c r="W40" s="133"/>
      <c r="X40" s="160"/>
      <c r="Y40" s="160"/>
      <c r="Z40" s="160"/>
      <c r="AA40" s="160"/>
      <c r="AB40" s="160"/>
      <c r="AC40" s="160"/>
      <c r="AD40" s="160"/>
      <c r="AE40" s="160"/>
      <c r="AF40" s="177"/>
    </row>
    <row r="41" spans="1:32" s="54" customFormat="1" ht="21" customHeight="1">
      <c r="A41" s="115" t="s">
        <v>338</v>
      </c>
      <c r="B41" s="111"/>
      <c r="C41" s="111"/>
      <c r="D41" s="111"/>
      <c r="E41" s="111"/>
      <c r="F41" s="97"/>
      <c r="G41" s="96" t="str">
        <f>IF(COUNT(G36:J40)=0,"",SUM(G36:J40))</f>
        <v/>
      </c>
      <c r="H41" s="111"/>
      <c r="I41" s="111"/>
      <c r="J41" s="97"/>
      <c r="K41" s="96" t="str">
        <f>IF(COUNT(K36:N40)=0,"",SUM(K36:N40))</f>
        <v/>
      </c>
      <c r="L41" s="111"/>
      <c r="M41" s="111"/>
      <c r="N41" s="97"/>
      <c r="O41" s="96" t="str">
        <f>IF(COUNT(O36:R40)=0,"",SUM(O36:R40))</f>
        <v/>
      </c>
      <c r="P41" s="111"/>
      <c r="Q41" s="111"/>
      <c r="R41" s="97"/>
      <c r="S41" s="96" t="str">
        <f>IF(COUNT(S36:V40)=0,"",SUM(S36:V40))</f>
        <v/>
      </c>
      <c r="T41" s="111"/>
      <c r="U41" s="111"/>
      <c r="V41" s="97"/>
      <c r="W41" s="178"/>
      <c r="X41" s="123"/>
      <c r="Y41" s="123"/>
      <c r="Z41" s="123"/>
      <c r="AA41" s="123"/>
      <c r="AB41" s="123"/>
      <c r="AC41" s="123"/>
      <c r="AD41" s="123"/>
      <c r="AE41" s="123"/>
      <c r="AF41" s="179"/>
    </row>
    <row r="42" spans="1:32" ht="3" customHeight="1" thickBot="1"/>
    <row r="43" spans="1:32" s="54" customFormat="1" ht="21" customHeight="1" thickBot="1">
      <c r="A43" s="117" t="s">
        <v>158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8" t="str">
        <f>IF('【施設用】入力シート（こちらにご入力ください）'!$D$100="１有","①有","１有")&amp;"　　"&amp;IF('【施設用】入力シート（こちらにご入力ください）'!$D$100="２無","②無","２無")</f>
        <v>１有　　２無</v>
      </c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10"/>
    </row>
    <row r="44" spans="1:32" s="54" customFormat="1" ht="21" customHeight="1">
      <c r="A44" s="165" t="s">
        <v>339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57" t="str">
        <f>IF('【施設用】入力シート（こちらにご入力ください）'!$D$102="１有","①有","１有")&amp;"　　"&amp;IF('【施設用】入力シート（こちらにご入力ください）'!$D$102="２無","②無","２無")</f>
        <v>１有　　２無</v>
      </c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8"/>
    </row>
    <row r="45" spans="1:32" s="54" customFormat="1" ht="27" customHeight="1" thickBot="1">
      <c r="A45" s="149" t="str">
        <f>IF('【施設用】入力シート（こちらにご入力ください）'!$D$103="○","①栄養マネジメント強化加算","１栄養マネジメント強化加算")&amp;"　"&amp;IF('【施設用】入力シート（こちらにご入力ください）'!$D$104="○","②経口移行加算","２経口移行加算")&amp;"　"&amp;IF('【施設用】入力シート（こちらにご入力ください）'!$D$105="○","③経口維持加算","３経口維持加算")&amp;"　"&amp;IF('【施設用】入力シート（こちらにご入力ください）'!$D$106="○","④療養食加算","４療養食加算")&amp;"　"&amp;IF('【施設用】入力シート（こちらにご入力ください）'!$D$107="○","⑤再入所時栄養連携加算","５再入所時栄養連携加算")&amp;CHAR(10)&amp;IF('【施設用】入力シート（こちらにご入力ください）'!$D$108="○","⑥その他","６その他")&amp;"("&amp;IF('【施設用】入力シート（こちらにご入力ください）'!$D$109="","　　　",'【施設用】入力シート（こちらにご入力ください）'!$D$109)&amp;")"</f>
        <v>１栄養マネジメント強化加算　２経口移行加算　３経口維持加算　４療養食加算　５再入所時栄養連携加算
６その他(　　　)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95"/>
    </row>
    <row r="46" spans="1:32" s="54" customFormat="1" ht="6" customHeight="1" thickBot="1"/>
    <row r="47" spans="1:32" s="54" customFormat="1" ht="19.5" customHeight="1">
      <c r="A47" s="172" t="s">
        <v>169</v>
      </c>
      <c r="B47" s="130"/>
      <c r="C47" s="130"/>
      <c r="D47" s="130"/>
      <c r="E47" s="130"/>
      <c r="F47" s="151" t="str">
        <f>IF('【施設用】入力シート（こちらにご入力ください）'!$D$111="１有","①有","１有")&amp;"　　"&amp;IF('【施設用】入力シート（こちらにご入力ください）'!$D$111="２無","②無","２無")</f>
        <v>１有　　２無</v>
      </c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35" t="str">
        <f>"※　"&amp;IF('【施設用】入力シート（こちらにご入力ください）'!$D$112="","　　",'【施設用】入力シート（こちらにご入力ください）'!$D$112)&amp;"月　"&amp;IF('【施設用】入力シート（こちらにご入力ください）'!$D$113="","　　",'【施設用】入力シート（こちらにご入力ください）'!$D$113)&amp;"日現在"</f>
        <v>※　　　月　　　日現在</v>
      </c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8"/>
    </row>
    <row r="48" spans="1:32" s="54" customFormat="1" ht="21" customHeight="1">
      <c r="A48" s="99" t="s">
        <v>340</v>
      </c>
      <c r="B48" s="65"/>
      <c r="C48" s="65"/>
      <c r="D48" s="65"/>
      <c r="E48" s="66"/>
      <c r="F48" s="125" t="str">
        <f>IF('【施設用】入力シート（こちらにご入力ください）'!$D$115="","",'【施設用】入力シート（こちらにご入力ください）'!$D$115)</f>
        <v/>
      </c>
      <c r="G48" s="65"/>
      <c r="H48" s="65"/>
      <c r="I48" s="66"/>
      <c r="J48" s="125" t="str">
        <f>IF('【施設用】入力シート（こちらにご入力ください）'!$E$115="","",'【施設用】入力シート（こちらにご入力ください）'!$E$115)</f>
        <v/>
      </c>
      <c r="K48" s="65"/>
      <c r="L48" s="65"/>
      <c r="M48" s="66"/>
      <c r="N48" s="125" t="str">
        <f>IF('【施設用】入力シート（こちらにご入力ください）'!$F$115="","",'【施設用】入力シート（こちらにご入力ください）'!$F$115)</f>
        <v/>
      </c>
      <c r="O48" s="65"/>
      <c r="P48" s="65"/>
      <c r="Q48" s="66"/>
      <c r="R48" s="125" t="str">
        <f>IF('【施設用】入力シート（こちらにご入力ください）'!$G$115="","",'【施設用】入力シート（こちらにご入力ください）'!$G$115)</f>
        <v/>
      </c>
      <c r="S48" s="65"/>
      <c r="T48" s="65"/>
      <c r="U48" s="66"/>
      <c r="V48" s="167" t="s">
        <v>338</v>
      </c>
      <c r="W48" s="65"/>
      <c r="X48" s="66"/>
      <c r="Y48" s="181" t="s">
        <v>186</v>
      </c>
      <c r="Z48" s="65"/>
      <c r="AA48" s="65"/>
      <c r="AB48" s="66"/>
      <c r="AC48" s="150" t="str">
        <f>IF('【施設用】入力シート（こちらにご入力ください）'!$D$120="１有","①有","１有")&amp;"　"&amp;IF('【施設用】入力シート（こちらにご入力ください）'!$D$120="２無","②無","２無")</f>
        <v>１有　２無</v>
      </c>
      <c r="AD48" s="65"/>
      <c r="AE48" s="65"/>
      <c r="AF48" s="145"/>
    </row>
    <row r="49" spans="1:32" s="54" customFormat="1" ht="21" customHeight="1">
      <c r="A49" s="99" t="s">
        <v>341</v>
      </c>
      <c r="B49" s="65"/>
      <c r="C49" s="65"/>
      <c r="D49" s="65"/>
      <c r="E49" s="66"/>
      <c r="F49" s="125" t="str">
        <f>IF('【施設用】入力シート（こちらにご入力ください）'!$D$116="","",'【施設用】入力シート（こちらにご入力ください）'!$D$116)</f>
        <v/>
      </c>
      <c r="G49" s="65"/>
      <c r="H49" s="65"/>
      <c r="I49" s="66"/>
      <c r="J49" s="125" t="str">
        <f>IF('【施設用】入力シート（こちらにご入力ください）'!$E$116="","",'【施設用】入力シート（こちらにご入力ください）'!$E$116)</f>
        <v/>
      </c>
      <c r="K49" s="65"/>
      <c r="L49" s="65"/>
      <c r="M49" s="66"/>
      <c r="N49" s="125" t="str">
        <f>IF('【施設用】入力シート（こちらにご入力ください）'!$F$116="","",'【施設用】入力シート（こちらにご入力ください）'!$F$116)</f>
        <v/>
      </c>
      <c r="O49" s="65"/>
      <c r="P49" s="65"/>
      <c r="Q49" s="66"/>
      <c r="R49" s="125" t="str">
        <f>IF('【施設用】入力シート（こちらにご入力ください）'!$G$116="","",'【施設用】入力シート（こちらにご入力ください）'!$G$116)</f>
        <v/>
      </c>
      <c r="S49" s="65"/>
      <c r="T49" s="65"/>
      <c r="U49" s="66"/>
      <c r="V49" s="125" t="str">
        <f>IF(COUNT(F49:U49)=0,"",SUM(F49:U49))</f>
        <v/>
      </c>
      <c r="W49" s="65"/>
      <c r="X49" s="66"/>
      <c r="Y49" s="181" t="s">
        <v>342</v>
      </c>
      <c r="Z49" s="65"/>
      <c r="AA49" s="65"/>
      <c r="AB49" s="66"/>
      <c r="AC49" s="150" t="str">
        <f>IF('【施設用】入力シート（こちらにご入力ください）'!$D$121="１有","①有","１有")&amp;"　"&amp;IF('【施設用】入力シート（こちらにご入力ください）'!$D$121="２無","②無","２無")</f>
        <v>１有　２無</v>
      </c>
      <c r="AD49" s="65"/>
      <c r="AE49" s="65"/>
      <c r="AF49" s="145"/>
    </row>
    <row r="50" spans="1:32" s="54" customFormat="1" ht="21" customHeight="1">
      <c r="A50" s="99" t="s">
        <v>343</v>
      </c>
      <c r="B50" s="65"/>
      <c r="C50" s="65"/>
      <c r="D50" s="65"/>
      <c r="E50" s="66"/>
      <c r="F50" s="125" t="str">
        <f>IF('【施設用】入力シート（こちらにご入力ください）'!$D$117="","",'【施設用】入力シート（こちらにご入力ください）'!$D$117)</f>
        <v/>
      </c>
      <c r="G50" s="65"/>
      <c r="H50" s="65"/>
      <c r="I50" s="66"/>
      <c r="J50" s="125" t="str">
        <f>IF('【施設用】入力シート（こちらにご入力ください）'!$E$117="","",'【施設用】入力シート（こちらにご入力ください）'!$E$117)</f>
        <v/>
      </c>
      <c r="K50" s="65"/>
      <c r="L50" s="65"/>
      <c r="M50" s="66"/>
      <c r="N50" s="125" t="str">
        <f>IF('【施設用】入力シート（こちらにご入力ください）'!$F$117="","",'【施設用】入力シート（こちらにご入力ください）'!$F$117)</f>
        <v/>
      </c>
      <c r="O50" s="65"/>
      <c r="P50" s="65"/>
      <c r="Q50" s="66"/>
      <c r="R50" s="125" t="str">
        <f>IF('【施設用】入力シート（こちらにご入力ください）'!$G$117="","",'【施設用】入力シート（こちらにご入力ください）'!$G$117)</f>
        <v/>
      </c>
      <c r="S50" s="65"/>
      <c r="T50" s="65"/>
      <c r="U50" s="66"/>
      <c r="V50" s="213" t="str">
        <f>IF(COUNT(F50:U50)=0,"",SUM(F50:U50))</f>
        <v/>
      </c>
      <c r="W50" s="65"/>
      <c r="X50" s="65"/>
      <c r="Y50" s="226" t="s">
        <v>344</v>
      </c>
      <c r="Z50" s="160"/>
      <c r="AA50" s="160"/>
      <c r="AB50" s="170"/>
      <c r="AC50" s="201" t="str">
        <f>IF('【施設用】入力シート（こちらにご入力ください）'!$D$122="１有","①有","１有")&amp;"　"&amp;IF('【施設用】入力シート（こちらにご入力ください）'!$D$122="２無","②無","２無")</f>
        <v>１有　２無</v>
      </c>
      <c r="AD50" s="160"/>
      <c r="AE50" s="160"/>
      <c r="AF50" s="202"/>
    </row>
    <row r="51" spans="1:32" s="54" customFormat="1" ht="21" customHeight="1" thickBot="1">
      <c r="A51" s="115" t="s">
        <v>329</v>
      </c>
      <c r="B51" s="111"/>
      <c r="C51" s="111"/>
      <c r="D51" s="111"/>
      <c r="E51" s="97"/>
      <c r="F51" s="188" t="str">
        <f>IF(COUNT(F49:I50)=0,"",SUM(F49:I50))</f>
        <v/>
      </c>
      <c r="G51" s="111"/>
      <c r="H51" s="111"/>
      <c r="I51" s="97"/>
      <c r="J51" s="188" t="str">
        <f>IF(COUNT(J49:M50)=0,"",SUM(J49:M50))</f>
        <v/>
      </c>
      <c r="K51" s="111"/>
      <c r="L51" s="111"/>
      <c r="M51" s="97"/>
      <c r="N51" s="188" t="str">
        <f>IF(COUNT(N49:Q50)=0,"",SUM(N49:Q50))</f>
        <v/>
      </c>
      <c r="O51" s="111"/>
      <c r="P51" s="111"/>
      <c r="Q51" s="97"/>
      <c r="R51" s="140" t="str">
        <f>IF(COUNT(R49:U50)=0,"",SUM(R49:U50))</f>
        <v/>
      </c>
      <c r="S51" s="141"/>
      <c r="T51" s="141"/>
      <c r="U51" s="142"/>
      <c r="V51" s="195" t="str">
        <f>IF(COUNT(V49:X50)=0,"",SUM(V49:X50))</f>
        <v/>
      </c>
      <c r="W51" s="111"/>
      <c r="X51" s="111"/>
      <c r="Y51" s="203"/>
      <c r="Z51" s="141"/>
      <c r="AA51" s="141"/>
      <c r="AB51" s="142"/>
      <c r="AC51" s="203"/>
      <c r="AD51" s="141"/>
      <c r="AE51" s="141"/>
      <c r="AF51" s="204"/>
    </row>
    <row r="52" spans="1:32" s="54" customFormat="1" ht="20.399999999999999" customHeight="1" thickBot="1">
      <c r="A52" s="122" t="s">
        <v>189</v>
      </c>
      <c r="B52" s="123"/>
      <c r="C52" s="123"/>
      <c r="D52" s="123"/>
      <c r="E52" s="124"/>
      <c r="F52" s="143" t="str">
        <f>IF('【施設用】入力シート（こちらにご入力ください）'!$D$123="１有","①有","１有")&amp;"　"&amp;IF('【施設用】入力シート（こちらにご入力ください）'!$D$123="２無","②無","２無")</f>
        <v>１有　２無</v>
      </c>
      <c r="G52" s="123"/>
      <c r="H52" s="123"/>
      <c r="I52" s="124"/>
      <c r="J52" s="224" t="str">
        <f>"高血圧"&amp;"("&amp;IF('【施設用】入力シート（こちらにご入力ください）'!$D$124="","　　",'【施設用】入力シート（こちらにご入力ください）'!$D$124)&amp;")人"&amp;","&amp;"高血糖"&amp;"("&amp;IF('【施設用】入力シート（こちらにご入力ください）'!$D$125="","　　",'【施設用】入力シート（こちらにご入力ください）'!$D$125)&amp;")人"&amp;","&amp;"脂質異常症"&amp;"("&amp;IF('【施設用】入力シート（こちらにご入力ください）'!$D$126="","　　",'【施設用】入力シート（こちらにご入力ください）'!$D$126)&amp;")人"&amp;","&amp;"貧血"&amp;"("&amp;IF('【施設用】入力シート（こちらにご入力ください）'!$D$127="","　　",'【施設用】入力シート（こちらにご入力ください）'!$D$127)&amp;")人"&amp;","&amp;"骨粗鬆症"&amp;"("&amp;IF('【施設用】入力シート（こちらにご入力ください）'!$D$128="","　　",'【施設用】入力シート（こちらにご入力ください）'!$D$128)&amp;")人"&amp;","&amp;"その他"&amp;"("&amp;IF('【施設用】入力シート（こちらにご入力ください）'!$D$129="","　　",'【施設用】入力シート（こちらにご入力ください）'!$D$129)&amp;")人"&amp;""</f>
        <v>高血圧(　　)人,高血糖(　　)人,脂質異常症(　　)人,貧血(　　)人,骨粗鬆症(　　)人,その他(　　)人</v>
      </c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79"/>
    </row>
    <row r="53" spans="1:32" s="54" customFormat="1" ht="6" customHeight="1" thickBot="1"/>
    <row r="54" spans="1:32" s="54" customFormat="1" ht="21" customHeight="1">
      <c r="A54" s="165" t="s">
        <v>197</v>
      </c>
      <c r="B54" s="127"/>
      <c r="C54" s="127"/>
      <c r="D54" s="127"/>
      <c r="E54" s="127"/>
      <c r="F54" s="206" t="s">
        <v>198</v>
      </c>
      <c r="G54" s="127"/>
      <c r="H54" s="127"/>
      <c r="I54" s="127"/>
      <c r="J54" s="127"/>
      <c r="K54" s="138"/>
      <c r="L54" s="168" t="str">
        <f>IF('【施設用】入力シート（こちらにご入力ください）'!$D$132="","",'【施設用】入力シート（こちらにご入力ください）'!$D$132)</f>
        <v/>
      </c>
      <c r="M54" s="127"/>
      <c r="N54" s="127"/>
      <c r="O54" s="127"/>
      <c r="P54" s="127"/>
      <c r="Q54" s="127"/>
      <c r="R54" s="127"/>
      <c r="S54" s="127"/>
      <c r="T54" s="127"/>
      <c r="U54" s="138"/>
      <c r="V54" s="146" t="s">
        <v>345</v>
      </c>
      <c r="W54" s="127"/>
      <c r="X54" s="127"/>
      <c r="Y54" s="127"/>
      <c r="Z54" s="127"/>
      <c r="AA54" s="138"/>
      <c r="AB54" s="126" t="str">
        <f>IF('【施設用】入力シート（こちらにご入力ください）'!$D$133="","　　",'【施設用】入力シート（こちらにご入力ください）'!$D$133)&amp;"年　"&amp;IF('【施設用】入力シート（こちらにご入力ください）'!$D$134="","　　",'【施設用】入力シート（こちらにご入力ください）'!$D$134)&amp;"月"</f>
        <v>　　年　　　月</v>
      </c>
      <c r="AC54" s="127"/>
      <c r="AD54" s="127"/>
      <c r="AE54" s="127"/>
      <c r="AF54" s="128"/>
    </row>
    <row r="55" spans="1:32" s="54" customFormat="1" ht="21" customHeight="1">
      <c r="A55" s="120" t="s">
        <v>205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150" t="str">
        <f>IF('【施設用】入力シート（こちらにご入力ください）'!$D$135="","",'【施設用】入力シート（こちらにご入力ください）'!$D$135)</f>
        <v/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145"/>
    </row>
    <row r="56" spans="1:32" s="54" customFormat="1" ht="21" customHeight="1" thickBot="1">
      <c r="A56" s="211" t="s">
        <v>346</v>
      </c>
      <c r="B56" s="212"/>
      <c r="C56" s="212"/>
      <c r="D56" s="212"/>
      <c r="E56" s="212"/>
      <c r="F56" s="212"/>
      <c r="G56" s="212"/>
      <c r="H56" s="212"/>
      <c r="I56" s="212"/>
      <c r="J56" s="212"/>
      <c r="K56" s="212"/>
      <c r="L56" s="216" t="str">
        <f>IF('【施設用】入力シート（こちらにご入力ください）'!$D$136="○","①朝食","１朝食")&amp;"　　"&amp;IF('【施設用】入力シート（こちらにご入力ください）'!$D$137="○","②昼食","２昼食")&amp;"　　"&amp;IF('【施設用】入力シート（こちらにご入力ください）'!$D$138="○","③夕食","３夕食")&amp;"　　"&amp;IF('【施設用】入力シート（こちらにご入力ください）'!$D$139="○","④おやつ","４おやつ")&amp;"　　"&amp;IF('【施設用】入力シート（こちらにご入力ください）'!$D$140="○","⑤その他","５その他")&amp;"（"&amp;IF('【施設用】入力シート（こちらにご入力ください）'!$D$141="","　　　",'【施設用】入力シート（こちらにご入力ください）'!$D$141)&amp;"）"</f>
        <v>１朝食　　２昼食　　３夕食　　４おやつ　　５その他（　　　）</v>
      </c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77"/>
    </row>
    <row r="57" spans="1:32" ht="20.25" customHeight="1">
      <c r="A57" s="129"/>
      <c r="B57" s="130"/>
      <c r="C57" s="130"/>
      <c r="D57" s="113"/>
      <c r="E57" s="112" t="s">
        <v>213</v>
      </c>
      <c r="F57" s="113"/>
      <c r="G57" s="112" t="s">
        <v>214</v>
      </c>
      <c r="H57" s="113"/>
      <c r="I57" s="112" t="s">
        <v>215</v>
      </c>
      <c r="J57" s="113"/>
      <c r="K57" s="112" t="s">
        <v>216</v>
      </c>
      <c r="L57" s="113"/>
      <c r="M57" s="112" t="s">
        <v>217</v>
      </c>
      <c r="N57" s="113"/>
      <c r="O57" s="137" t="s">
        <v>347</v>
      </c>
      <c r="P57" s="127"/>
      <c r="Q57" s="127"/>
      <c r="R57" s="127"/>
      <c r="S57" s="127"/>
      <c r="T57" s="127"/>
      <c r="U57" s="127"/>
      <c r="V57" s="138"/>
      <c r="W57" s="112" t="s">
        <v>222</v>
      </c>
      <c r="X57" s="113"/>
      <c r="Y57" s="112" t="s">
        <v>223</v>
      </c>
      <c r="Z57" s="113"/>
      <c r="AA57" s="147" t="s">
        <v>348</v>
      </c>
      <c r="AB57" s="113"/>
      <c r="AC57" s="147" t="s">
        <v>349</v>
      </c>
      <c r="AD57" s="113"/>
      <c r="AE57" s="100" t="s">
        <v>350</v>
      </c>
      <c r="AF57" s="101"/>
    </row>
    <row r="58" spans="1:32" ht="16.8" customHeight="1">
      <c r="A58" s="131"/>
      <c r="B58" s="105"/>
      <c r="C58" s="105"/>
      <c r="D58" s="114"/>
      <c r="E58" s="102"/>
      <c r="F58" s="114"/>
      <c r="G58" s="102"/>
      <c r="H58" s="114"/>
      <c r="I58" s="102"/>
      <c r="J58" s="114"/>
      <c r="K58" s="102"/>
      <c r="L58" s="114"/>
      <c r="M58" s="102"/>
      <c r="N58" s="114"/>
      <c r="O58" s="134" t="s">
        <v>351</v>
      </c>
      <c r="P58" s="66"/>
      <c r="Q58" s="134" t="s">
        <v>352</v>
      </c>
      <c r="R58" s="66"/>
      <c r="S58" s="134" t="s">
        <v>353</v>
      </c>
      <c r="T58" s="66"/>
      <c r="U58" s="134" t="s">
        <v>354</v>
      </c>
      <c r="V58" s="66"/>
      <c r="W58" s="102"/>
      <c r="X58" s="114"/>
      <c r="Y58" s="102"/>
      <c r="Z58" s="114"/>
      <c r="AA58" s="102"/>
      <c r="AB58" s="114"/>
      <c r="AC58" s="102"/>
      <c r="AD58" s="114"/>
      <c r="AE58" s="102"/>
      <c r="AF58" s="103"/>
    </row>
    <row r="59" spans="1:32" s="54" customFormat="1" ht="28.8" customHeight="1">
      <c r="A59" s="99" t="s">
        <v>355</v>
      </c>
      <c r="B59" s="65"/>
      <c r="C59" s="65"/>
      <c r="D59" s="66"/>
      <c r="E59" s="125" t="str">
        <f>IF('【施設用】入力シート（こちらにご入力ください）'!$D$143="","",'【施設用】入力シート（こちらにご入力ください）'!$D$143)</f>
        <v/>
      </c>
      <c r="F59" s="66"/>
      <c r="G59" s="132" t="str">
        <f>IF('【施設用】入力シート（こちらにご入力ください）'!$E$143="","",'【施設用】入力シート（こちらにご入力ください）'!$E$143)</f>
        <v/>
      </c>
      <c r="H59" s="66"/>
      <c r="I59" s="132" t="str">
        <f>IF('【施設用】入力シート（こちらにご入力ください）'!$F$143="","",'【施設用】入力シート（こちらにご入力ください）'!$F$143)</f>
        <v/>
      </c>
      <c r="J59" s="66"/>
      <c r="K59" s="125" t="str">
        <f>IF('【施設用】入力シート（こちらにご入力ください）'!$G$143="","",'【施設用】入力シート（こちらにご入力ください）'!$G$143)</f>
        <v/>
      </c>
      <c r="L59" s="66"/>
      <c r="M59" s="132" t="str">
        <f>IF('【施設用】入力シート（こちらにご入力ください）'!$H$143="","",'【施設用】入力シート（こちらにご入力ください）'!$H$143)</f>
        <v/>
      </c>
      <c r="N59" s="66"/>
      <c r="O59" s="125" t="str">
        <f>IF('【施設用】入力シート（こちらにご入力ください）'!$I$143="","",'【施設用】入力シート（こちらにご入力ください）'!$I$143)</f>
        <v/>
      </c>
      <c r="P59" s="66"/>
      <c r="Q59" s="158" t="str">
        <f>IF('【施設用】入力シート（こちらにご入力ください）'!$J$143="","",'【施設用】入力シート（こちらにご入力ください）'!$J$143)</f>
        <v/>
      </c>
      <c r="R59" s="66"/>
      <c r="S59" s="158" t="str">
        <f>IF('【施設用】入力シート（こちらにご入力ください）'!$K$143="","",'【施設用】入力シート（こちらにご入力ください）'!$K$143)</f>
        <v/>
      </c>
      <c r="T59" s="66"/>
      <c r="U59" s="125" t="str">
        <f>IF('【施設用】入力シート（こちらにご入力ください）'!$L$143="","",'【施設用】入力シート（こちらにご入力ください）'!$L$143)</f>
        <v/>
      </c>
      <c r="V59" s="66"/>
      <c r="W59" s="132" t="str">
        <f>IF('【施設用】入力シート（こちらにご入力ください）'!$M$143="","",'【施設用】入力シート（こちらにご入力ください）'!$M$143)</f>
        <v/>
      </c>
      <c r="X59" s="66"/>
      <c r="Y59" s="132" t="str">
        <f>IF('【施設用】入力シート（こちらにご入力ください）'!$N$143="","",'【施設用】入力シート（こちらにご入力ください）'!$N$143)</f>
        <v/>
      </c>
      <c r="Z59" s="66"/>
      <c r="AA59" s="132" t="str">
        <f>IF('【施設用】入力シート（こちらにご入力ください）'!$O$143="","",'【施設用】入力シート（こちらにご入力ください）'!$O$143)</f>
        <v/>
      </c>
      <c r="AB59" s="66"/>
      <c r="AC59" s="132" t="str">
        <f>IF('【施設用】入力シート（こちらにご入力ください）'!$P$143="","",'【施設用】入力シート（こちらにご入力ください）'!$P$143)</f>
        <v/>
      </c>
      <c r="AD59" s="66"/>
      <c r="AE59" s="144" t="str">
        <f>IF('【施設用】入力シート（こちらにご入力ください）'!$Q$143="","",'【施設用】入力シート（こちらにご入力ください）'!$Q$143)</f>
        <v/>
      </c>
      <c r="AF59" s="145"/>
    </row>
    <row r="60" spans="1:32" s="54" customFormat="1" ht="28.8" customHeight="1" thickBot="1">
      <c r="A60" s="115" t="s">
        <v>356</v>
      </c>
      <c r="B60" s="111"/>
      <c r="C60" s="111"/>
      <c r="D60" s="97"/>
      <c r="E60" s="96" t="str">
        <f>IF('【施設用】入力シート（こちらにご入力ください）'!$D$144="","",'【施設用】入力シート（こちらにご入力ください）'!$D$144)</f>
        <v/>
      </c>
      <c r="F60" s="97"/>
      <c r="G60" s="106" t="str">
        <f>IF('【施設用】入力シート（こちらにご入力ください）'!$E$144="","",'【施設用】入力シート（こちらにご入力ください）'!$E$144)</f>
        <v/>
      </c>
      <c r="H60" s="97"/>
      <c r="I60" s="106" t="str">
        <f>IF('【施設用】入力シート（こちらにご入力ください）'!$F$144="","",'【施設用】入力シート（こちらにご入力ください）'!$F$144)</f>
        <v/>
      </c>
      <c r="J60" s="97"/>
      <c r="K60" s="96" t="str">
        <f>IF('【施設用】入力シート（こちらにご入力ください）'!$G$144="","",'【施設用】入力シート（こちらにご入力ください）'!$G$144)</f>
        <v/>
      </c>
      <c r="L60" s="97"/>
      <c r="M60" s="106" t="str">
        <f>IF('【施設用】入力シート（こちらにご入力ください）'!$H$144="","",'【施設用】入力シート（こちらにご入力ください）'!$H$144)</f>
        <v/>
      </c>
      <c r="N60" s="97"/>
      <c r="O60" s="96" t="str">
        <f>IF('【施設用】入力シート（こちらにご入力ください）'!$I$144="","",'【施設用】入力シート（こちらにご入力ください）'!$I$144)</f>
        <v/>
      </c>
      <c r="P60" s="97"/>
      <c r="Q60" s="196" t="str">
        <f>IF('【施設用】入力シート（こちらにご入力ください）'!$J$144="","",'【施設用】入力シート（こちらにご入力ください）'!$J$144)</f>
        <v/>
      </c>
      <c r="R60" s="97"/>
      <c r="S60" s="196" t="str">
        <f>IF('【施設用】入力シート（こちらにご入力ください）'!$K$144="","",'【施設用】入力シート（こちらにご入力ください）'!$K$144)</f>
        <v/>
      </c>
      <c r="T60" s="97"/>
      <c r="U60" s="96" t="str">
        <f>IF('【施設用】入力シート（こちらにご入力ください）'!$L$144="","",'【施設用】入力シート（こちらにご入力ください）'!$L$144)</f>
        <v/>
      </c>
      <c r="V60" s="97"/>
      <c r="W60" s="106" t="str">
        <f>IF('【施設用】入力シート（こちらにご入力ください）'!$M$144="","",'【施設用】入力シート（こちらにご入力ください）'!$M$144)</f>
        <v/>
      </c>
      <c r="X60" s="97"/>
      <c r="Y60" s="106" t="str">
        <f>IF('【施設用】入力シート（こちらにご入力ください）'!$N$144="","",'【施設用】入力シート（こちらにご入力ください）'!$N$144)</f>
        <v/>
      </c>
      <c r="Z60" s="97"/>
      <c r="AA60" s="106" t="str">
        <f>IF('【施設用】入力シート（こちらにご入力ください）'!$O$144="","",'【施設用】入力シート（こちらにご入力ください）'!$O$144)</f>
        <v/>
      </c>
      <c r="AB60" s="97"/>
      <c r="AC60" s="106" t="str">
        <f>IF('【施設用】入力シート（こちらにご入力ください）'!$P$144="","",'【施設用】入力シート（こちらにご入力ください）'!$P$144)</f>
        <v/>
      </c>
      <c r="AD60" s="97"/>
      <c r="AE60" s="94" t="str">
        <f>IF('【施設用】入力シート（こちらにご入力ください）'!$Q$144="","",'【施設用】入力シート（こちらにご入力ください）'!$Q$144)</f>
        <v/>
      </c>
      <c r="AF60" s="95"/>
    </row>
    <row r="61" spans="1:32" s="54" customFormat="1" ht="21" customHeight="1">
      <c r="A61" s="193" t="s">
        <v>357</v>
      </c>
      <c r="B61" s="105"/>
      <c r="C61" s="105"/>
      <c r="D61" s="114"/>
      <c r="E61" s="197" t="str">
        <f>"職種："&amp;IF('【施設用】入力シート（こちらにご入力ください）'!$D$146="○","①管理栄養士","１管理栄養士")&amp;"　"&amp;IF('【施設用】入力シート（こちらにご入力ください）'!$D$147="○","②栄養士","２栄養士")&amp;"　"&amp;IF('【施設用】入力シート（こちらにご入力ください）'!$D$148="○","③調理師(員)","３調理師(員)")&amp;"　"&amp;IF('【施設用】入力シート（こちらにご入力ください）'!$D$149="○","④その他","４その他")&amp;"("&amp;IF('【施設用】入力シート（こちらにご入力ください）'!$D$150="","　　　",'【施設用】入力シート（こちらにご入力ください）'!$D$150)&amp;")"</f>
        <v>職種：１管理栄養士　２栄養士　３調理師(員)　４その他(　　　)</v>
      </c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14"/>
      <c r="Y61" s="198" t="str">
        <f>"氏名："&amp;IF('【施設用】入力シート（こちらにご入力ください）'!$D$151="","",'【施設用】入力シート（こちらにご入力ください）'!$D$151)</f>
        <v>氏名：</v>
      </c>
      <c r="Z61" s="105"/>
      <c r="AA61" s="105"/>
      <c r="AB61" s="105"/>
      <c r="AC61" s="105"/>
      <c r="AD61" s="105"/>
      <c r="AE61" s="105"/>
      <c r="AF61" s="103"/>
    </row>
    <row r="62" spans="1:32" s="54" customFormat="1" ht="21" customHeight="1">
      <c r="A62" s="120" t="s">
        <v>236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150" t="str">
        <f>IF('【施設用】入力シート（こちらにご入力ください）'!$D$152="１実施している","①実施している","１実施している")&amp;"("&amp;IF('【施設用】入力シート（こちらにご入力ください）'!$D$153="毎月","■毎月","□毎月")&amp;"・"&amp;IF('【施設用】入力シート（こちらにご入力ください）'!$D$153="報告月のみ","■報告月のみ","□報告月のみ")&amp;")　　"&amp;IF('【施設用】入力シート（こちらにご入力ください）'!$D$152="２実施していない","②実施していない","２実施していない")</f>
        <v>１実施している(□毎月・□報告月のみ)　　２実施していない</v>
      </c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145"/>
    </row>
    <row r="63" spans="1:32" s="54" customFormat="1" ht="21" customHeight="1">
      <c r="A63" s="164" t="s">
        <v>242</v>
      </c>
      <c r="B63" s="65"/>
      <c r="C63" s="65"/>
      <c r="D63" s="65"/>
      <c r="E63" s="65"/>
      <c r="F63" s="65"/>
      <c r="G63" s="65"/>
      <c r="H63" s="65"/>
      <c r="I63" s="150" t="str">
        <f>IF('【施設用】入力シート（こちらにご入力ください）'!$D$154="１有","①有","１有")&amp;"("&amp;IF('【施設用】入力シート（こちらにご入力ください）'!$D$155="","　　　　　　　　　　　　　　　",'【施設用】入力シート（こちらにご入力ください）'!$D$155)&amp;")　"&amp;IF('【施設用】入力シート（こちらにご入力ください）'!$D$154="２無","②無","２無")</f>
        <v>１有(　　　　　　　　　　　　　　　)　２無</v>
      </c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145"/>
    </row>
    <row r="64" spans="1:32" s="54" customFormat="1" ht="21" customHeight="1" thickBot="1">
      <c r="A64" s="115" t="s">
        <v>245</v>
      </c>
      <c r="B64" s="111"/>
      <c r="C64" s="111"/>
      <c r="D64" s="111"/>
      <c r="E64" s="111"/>
      <c r="F64" s="111"/>
      <c r="G64" s="111"/>
      <c r="H64" s="97"/>
      <c r="I64" s="199" t="str">
        <f>IF('【施設用】入力シート（こちらにご入力ください）'!$D$156="１有","①有","１有")&amp;"　　"&amp;IF('【施設用】入力シート（こちらにご入力ください）'!$D$156="２無","②無","２無")</f>
        <v>１有　　２無</v>
      </c>
      <c r="J64" s="111"/>
      <c r="K64" s="111"/>
      <c r="L64" s="111"/>
      <c r="M64" s="111"/>
      <c r="N64" s="111"/>
      <c r="O64" s="111"/>
      <c r="P64" s="97"/>
      <c r="Q64" s="221" t="s">
        <v>246</v>
      </c>
      <c r="R64" s="111"/>
      <c r="S64" s="111"/>
      <c r="T64" s="111"/>
      <c r="U64" s="111"/>
      <c r="V64" s="111"/>
      <c r="W64" s="111"/>
      <c r="X64" s="97"/>
      <c r="Y64" s="133" t="str">
        <f>IF('【施設用】入力シート（こちらにご入力ください）'!$D$157="１有","①有","１有")&amp;"　　"&amp;IF('【施設用】入力シート（こちらにご入力ください）'!$D$157="２無","②無","２無")</f>
        <v>１有　　２無</v>
      </c>
      <c r="Z64" s="111"/>
      <c r="AA64" s="111"/>
      <c r="AB64" s="111"/>
      <c r="AC64" s="111"/>
      <c r="AD64" s="111"/>
      <c r="AE64" s="111"/>
      <c r="AF64" s="95"/>
    </row>
    <row r="65" spans="1:32" ht="6" customHeight="1" thickBot="1"/>
    <row r="66" spans="1:32" ht="21" customHeight="1">
      <c r="A66" s="165" t="s">
        <v>358</v>
      </c>
      <c r="B66" s="127"/>
      <c r="C66" s="127"/>
      <c r="D66" s="127"/>
      <c r="E66" s="127"/>
      <c r="F66" s="184" t="str">
        <f>"一人１日当たり("&amp;IF('【施設用】入力シート（こちらにご入力ください）'!$D$159="","　　　　　",'【施設用】入力シート（こちらにご入力ください）'!$D$159)&amp;")円"</f>
        <v>一人１日当たり(　　　　　)円</v>
      </c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38"/>
      <c r="V66" s="215" t="s">
        <v>250</v>
      </c>
      <c r="W66" s="127"/>
      <c r="X66" s="127"/>
      <c r="Y66" s="127"/>
      <c r="Z66" s="138"/>
      <c r="AA66" s="152" t="str">
        <f>IF('【施設用】入力シート（こちらにご入力ください）'!$D$160="１有","①有","１有")&amp;"　　"&amp;IF('【施設用】入力シート（こちらにご入力ください）'!$D$160="２無","②無","２無")</f>
        <v>１有　　２無</v>
      </c>
      <c r="AB66" s="127"/>
      <c r="AC66" s="127"/>
      <c r="AD66" s="127"/>
      <c r="AE66" s="127"/>
      <c r="AF66" s="128"/>
    </row>
    <row r="67" spans="1:32" ht="21" customHeight="1" thickBot="1">
      <c r="A67" s="194" t="s">
        <v>251</v>
      </c>
      <c r="B67" s="111"/>
      <c r="C67" s="111"/>
      <c r="D67" s="111"/>
      <c r="E67" s="111"/>
      <c r="F67" s="148" t="str">
        <f>IF('【施設用】入力シート（こちらにご入力ください）'!$D$161="１有","①有","１有")&amp;"(検食者の職種名　"&amp;IF('【施設用】入力シート（こちらにご入力ください）'!$D$162="","　　　　",'【施設用】入力シート（こちらにご入力ください）'!$D$162)&amp;")　"&amp;IF('【施設用】入力シート（こちらにご入力ください）'!$D$161="２無","②無","２無")</f>
        <v>１有(検食者の職種名　　　　　)　２無</v>
      </c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97"/>
      <c r="V67" s="217" t="s">
        <v>254</v>
      </c>
      <c r="W67" s="111"/>
      <c r="X67" s="111"/>
      <c r="Y67" s="111"/>
      <c r="Z67" s="97"/>
      <c r="AA67" s="133" t="str">
        <f>IF('【施設用】入力シート（こちらにご入力ください）'!$D$163="１有","①有","１有")&amp;"　　"&amp;IF('【施設用】入力シート（こちらにご入力ください）'!$D$163="２無","②無","２無")</f>
        <v>１有　　２無</v>
      </c>
      <c r="AB67" s="111"/>
      <c r="AC67" s="111"/>
      <c r="AD67" s="111"/>
      <c r="AE67" s="111"/>
      <c r="AF67" s="95"/>
    </row>
    <row r="68" spans="1:32" ht="6" customHeight="1" thickBot="1"/>
    <row r="69" spans="1:32" s="54" customFormat="1" ht="21" customHeight="1">
      <c r="A69" s="139" t="s">
        <v>256</v>
      </c>
      <c r="B69" s="127"/>
      <c r="C69" s="127"/>
      <c r="D69" s="127"/>
      <c r="E69" s="127"/>
      <c r="F69" s="127"/>
      <c r="G69" s="138"/>
      <c r="H69" s="184" t="str">
        <f>IF('【施設用】入力シート（こちらにご入力ください）'!$D$165="１有","①有","１有")&amp;"　"&amp;IF('【施設用】入力シート（こちらにご入力ください）'!$D$165="２無","②無","２無")</f>
        <v>１有　２無</v>
      </c>
      <c r="I69" s="127"/>
      <c r="J69" s="127"/>
      <c r="K69" s="138"/>
      <c r="L69" s="157" t="str">
        <f>IF('【施設用】入力シート（こちらにご入力ください）'!$D$166="○","①エネルギー","１エネルギー")&amp;"　"&amp;IF('【施設用】入力シート（こちらにご入力ください）'!$D$167="○","②たんぱく質","２たんぱく質")&amp;"　"&amp;IF('【施設用】入力シート（こちらにご入力ください）'!$D$168="○","③脂質","３脂質")&amp;"　"&amp;IF('【施設用】入力シート（こちらにご入力ください）'!$D$169="○","④炭水化物","４炭水化物")&amp;"　"&amp;IF('【施設用】入力シート（こちらにご入力ください）'!$D$170="○","⑤食塩相当量","５食塩相当量")&amp;"　"&amp;IF('【施設用】入力シート（こちらにご入力ください）'!$D$171="○","⑥その他","６その他")&amp;"("&amp;IF('【施設用】入力シート（こちらにご入力ください）'!$D$172="","　　",'【施設用】入力シート（こちらにご入力ください）'!$D$172)&amp;")"</f>
        <v>１エネルギー　２たんぱく質　３脂質　４炭水化物　５食塩相当量　６その他(　　)</v>
      </c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8"/>
    </row>
    <row r="70" spans="1:32" s="54" customFormat="1" ht="21" customHeight="1">
      <c r="A70" s="205" t="s">
        <v>264</v>
      </c>
      <c r="B70" s="65"/>
      <c r="C70" s="65"/>
      <c r="D70" s="65"/>
      <c r="E70" s="65"/>
      <c r="F70" s="65"/>
      <c r="G70" s="66"/>
      <c r="H70" s="166" t="str">
        <f>IF('【施設用】入力シート（こちらにご入力ください）'!$D$173="１有","①有","１有")&amp;"　"&amp;IF('【施設用】入力シート（こちらにご入力ください）'!$D$173="２無","②無","２無")</f>
        <v>１有　２無</v>
      </c>
      <c r="I70" s="65"/>
      <c r="J70" s="65"/>
      <c r="K70" s="66"/>
      <c r="L70" s="150" t="str">
        <f>IF('【施設用】入力シート（こちらにご入力ください）'!$D$174="○","①行事食","１行事食")&amp;"　　"&amp;IF('【施設用】入力シート（こちらにご入力ください）'!$D$175="○","②郷土食","２郷土食")&amp;"　　"&amp;IF('【施設用】入力シート（こちらにご入力ください）'!$D$176="○","③その他","３その他")&amp;"("&amp;IF('【施設用】入力シート（こちらにご入力ください）'!$D$177="","　　　",'【施設用】入力シート（こちらにご入力ください）'!$D$177)&amp;")"</f>
        <v>１行事食　　２郷土食　　３その他(　　　)</v>
      </c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145"/>
    </row>
    <row r="71" spans="1:32" s="54" customFormat="1" ht="28.8" customHeight="1" thickBot="1">
      <c r="A71" s="163" t="s">
        <v>269</v>
      </c>
      <c r="B71" s="111"/>
      <c r="C71" s="111"/>
      <c r="D71" s="111"/>
      <c r="E71" s="111"/>
      <c r="F71" s="111"/>
      <c r="G71" s="97"/>
      <c r="H71" s="148" t="str">
        <f>IF('【施設用】入力シート（こちらにご入力ください）'!$D$178="１有","①有","１有")&amp;"　"&amp;IF('【施設用】入力シート（こちらにご入力ください）'!$D$178="２無","②無","２無")</f>
        <v>１有　２無</v>
      </c>
      <c r="I71" s="111"/>
      <c r="J71" s="111"/>
      <c r="K71" s="97"/>
      <c r="L71" s="155" t="str">
        <f>IF('【施設用】入力シート（こちらにご入力ください）'!$D$179="○","①献立表の掲示・配布","１献立表の掲示・配布")&amp;"　"&amp;IF('【施設用】入力シート（こちらにご入力ください）'!$D$180="○","②ポスターの掲示","２ポスターの掲示")&amp;"　"&amp;IF('【施設用】入力シート（こちらにご入力ください）'!$D$181="○","③リーフレットの配布","３リーフレットの配布")&amp;"　"&amp;IF('【施設用】入力シート（こちらにご入力ください）'!$D$182="○","④実物展示","４実物展示")&amp;CHAR(10)&amp;IF('【施設用】入力シート（こちらにご入力ください）'!$D$183="○","⑤食卓(卓上)メモ","５食卓(卓上)メモ")&amp;"　"&amp;IF('【施設用】入力シート（こちらにご入力ください）'!$D$184="○","⑥その他","６その他")&amp;"("&amp;IF('【施設用】入力シート（こちらにご入力ください）'!$D$185="","　　　",'【施設用】入力シート（こちらにご入力ください）'!$D$185)&amp;")"</f>
        <v>１献立表の掲示・配布　２ポスターの掲示　３リーフレットの配布　４実物展示
５食卓(卓上)メモ　６その他(　　　)</v>
      </c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95"/>
    </row>
    <row r="72" spans="1:32" s="54" customFormat="1" ht="6" customHeight="1" thickBot="1"/>
    <row r="73" spans="1:32" s="54" customFormat="1" ht="21" customHeight="1">
      <c r="A73" s="139" t="s">
        <v>277</v>
      </c>
      <c r="B73" s="127"/>
      <c r="C73" s="127"/>
      <c r="D73" s="127"/>
      <c r="E73" s="127"/>
      <c r="F73" s="127"/>
      <c r="G73" s="138"/>
      <c r="H73" s="137" t="s">
        <v>118</v>
      </c>
      <c r="I73" s="127"/>
      <c r="J73" s="127"/>
      <c r="K73" s="127"/>
      <c r="L73" s="127"/>
      <c r="M73" s="127"/>
      <c r="N73" s="127"/>
      <c r="O73" s="138"/>
      <c r="P73" s="137" t="s">
        <v>359</v>
      </c>
      <c r="Q73" s="127"/>
      <c r="R73" s="127"/>
      <c r="S73" s="127"/>
      <c r="T73" s="127"/>
      <c r="U73" s="127"/>
      <c r="V73" s="127"/>
      <c r="W73" s="138"/>
      <c r="X73" s="137" t="s">
        <v>360</v>
      </c>
      <c r="Y73" s="127"/>
      <c r="Z73" s="127"/>
      <c r="AA73" s="127"/>
      <c r="AB73" s="127"/>
      <c r="AC73" s="127"/>
      <c r="AD73" s="127"/>
      <c r="AE73" s="127"/>
      <c r="AF73" s="138"/>
    </row>
    <row r="74" spans="1:32" s="54" customFormat="1" ht="21" customHeight="1">
      <c r="A74" s="191" t="str">
        <f>IF('【施設用】入力シート（こちらにご入力ください）'!$D$187="１有","①有","１有")&amp;"　"&amp;IF('【施設用】入力シート（こちらにご入力ください）'!$D$187="２無","②無","２無")</f>
        <v>１有　２無</v>
      </c>
      <c r="B74" s="160"/>
      <c r="C74" s="160"/>
      <c r="D74" s="160"/>
      <c r="E74" s="167" t="s">
        <v>361</v>
      </c>
      <c r="F74" s="65"/>
      <c r="G74" s="66"/>
      <c r="H74" s="167" t="str">
        <f>"延　"&amp;IF('【施設用】入力シート（こちらにご入力ください）'!$D$188="","　　　",'【施設用】入力シート（こちらにご入力ください）'!$D$188)&amp;"　人"</f>
        <v>延　　　　　人</v>
      </c>
      <c r="I74" s="65"/>
      <c r="J74" s="65"/>
      <c r="K74" s="65"/>
      <c r="L74" s="65"/>
      <c r="M74" s="65"/>
      <c r="N74" s="65"/>
      <c r="O74" s="66"/>
      <c r="P74" s="167" t="str">
        <f>"延　"&amp;IF('【施設用】入力シート（こちらにご入力ください）'!$D$189="","　　　",'【施設用】入力シート（こちらにご入力ください）'!$D$189)&amp;"　人"</f>
        <v>延　　　　　人</v>
      </c>
      <c r="Q74" s="65"/>
      <c r="R74" s="65"/>
      <c r="S74" s="65"/>
      <c r="T74" s="65"/>
      <c r="U74" s="65"/>
      <c r="V74" s="65"/>
      <c r="W74" s="66"/>
      <c r="X74" s="167" t="str">
        <f>"延　"&amp;IF('【施設用】入力シート（こちらにご入力ください）'!$D$190="","　　　",'【施設用】入力シート（こちらにご入力ください）'!$D$190)&amp;"　人"</f>
        <v>延　　　　　人</v>
      </c>
      <c r="Y74" s="65"/>
      <c r="Z74" s="65"/>
      <c r="AA74" s="65"/>
      <c r="AB74" s="65"/>
      <c r="AC74" s="65"/>
      <c r="AD74" s="65"/>
      <c r="AE74" s="65"/>
      <c r="AF74" s="66"/>
    </row>
    <row r="75" spans="1:32" s="54" customFormat="1" ht="21" customHeight="1" thickBot="1">
      <c r="A75" s="192"/>
      <c r="B75" s="141"/>
      <c r="C75" s="141"/>
      <c r="D75" s="141"/>
      <c r="E75" s="153" t="s">
        <v>362</v>
      </c>
      <c r="F75" s="111"/>
      <c r="G75" s="97"/>
      <c r="H75" s="153" t="str">
        <f>IF('【施設用】入力シート（こちらにご入力ください）'!$D$191="","　　",'【施設用】入力シート（こちらにご入力ください）'!$D$191)&amp;"回　"&amp;IF('【施設用】入力シート（こちらにご入力ください）'!$D$192="","　　　",'【施設用】入力シート（こちらにご入力ください）'!$D$192)&amp;"人"</f>
        <v>　　回　　　　人</v>
      </c>
      <c r="I75" s="111"/>
      <c r="J75" s="111"/>
      <c r="K75" s="111"/>
      <c r="L75" s="111"/>
      <c r="M75" s="111"/>
      <c r="N75" s="111"/>
      <c r="O75" s="97"/>
      <c r="P75" s="153" t="str">
        <f>IF('【施設用】入力シート（こちらにご入力ください）'!$D$193="","　　",'【施設用】入力シート（こちらにご入力ください）'!$D$193)&amp;"回　"&amp;IF('【施設用】入力シート（こちらにご入力ください）'!$D$194="","　　　",'【施設用】入力シート（こちらにご入力ください）'!$D$194)&amp;"人"</f>
        <v>　　回　　　　人</v>
      </c>
      <c r="Q75" s="111"/>
      <c r="R75" s="111"/>
      <c r="S75" s="111"/>
      <c r="T75" s="111"/>
      <c r="U75" s="111"/>
      <c r="V75" s="111"/>
      <c r="W75" s="97"/>
      <c r="X75" s="153" t="str">
        <f>IF('【施設用】入力シート（こちらにご入力ください）'!$D$195="","　　",'【施設用】入力シート（こちらにご入力ください）'!$D$195)&amp;"回　"&amp;IF('【施設用】入力シート（こちらにご入力ください）'!$D$196="","　　　",'【施設用】入力シート（こちらにご入力ください）'!$D$196)&amp;"人"</f>
        <v>　　回　　　　人</v>
      </c>
      <c r="Y75" s="111"/>
      <c r="Z75" s="111"/>
      <c r="AA75" s="111"/>
      <c r="AB75" s="111"/>
      <c r="AC75" s="111"/>
      <c r="AD75" s="111"/>
      <c r="AE75" s="111"/>
      <c r="AF75" s="97"/>
    </row>
    <row r="76" spans="1:32" s="54" customFormat="1" ht="6" customHeight="1" thickBot="1"/>
    <row r="77" spans="1:32" s="54" customFormat="1" ht="21" customHeight="1">
      <c r="A77" s="139" t="s">
        <v>289</v>
      </c>
      <c r="B77" s="127"/>
      <c r="C77" s="127"/>
      <c r="D77" s="127"/>
      <c r="E77" s="127"/>
      <c r="F77" s="127"/>
      <c r="G77" s="138"/>
      <c r="H77" s="137" t="s">
        <v>290</v>
      </c>
      <c r="I77" s="127"/>
      <c r="J77" s="127"/>
      <c r="K77" s="127"/>
      <c r="L77" s="127"/>
      <c r="M77" s="127"/>
      <c r="N77" s="127"/>
      <c r="O77" s="138"/>
      <c r="P77" s="168" t="str">
        <f>IF('【施設用】入力シート（こちらにご入力ください）'!$D$198="１有","①有","１有")&amp;"　　"&amp;IF('【施設用】入力シート（こちらにご入力ください）'!$D$198="２無","②無","２無")</f>
        <v>１有　　２無</v>
      </c>
      <c r="Q77" s="127"/>
      <c r="R77" s="127"/>
      <c r="S77" s="127"/>
      <c r="T77" s="138"/>
      <c r="U77" s="137" t="s">
        <v>291</v>
      </c>
      <c r="V77" s="127"/>
      <c r="W77" s="127"/>
      <c r="X77" s="127"/>
      <c r="Y77" s="127"/>
      <c r="Z77" s="127"/>
      <c r="AA77" s="138"/>
      <c r="AB77" s="152" t="str">
        <f>IF('【施設用】入力シート（こちらにご入力ください）'!$D$199="１有","①有","１有")&amp;"　　"&amp;IF('【施設用】入力シート（こちらにご入力ください）'!$D$199="２無","②無","２無")</f>
        <v>１有　　２無</v>
      </c>
      <c r="AC77" s="127"/>
      <c r="AD77" s="127"/>
      <c r="AE77" s="127"/>
      <c r="AF77" s="128"/>
    </row>
    <row r="78" spans="1:32" s="54" customFormat="1" ht="21" customHeight="1">
      <c r="A78" s="99" t="s">
        <v>292</v>
      </c>
      <c r="B78" s="65"/>
      <c r="C78" s="65"/>
      <c r="D78" s="65"/>
      <c r="E78" s="65"/>
      <c r="F78" s="65"/>
      <c r="G78" s="66"/>
      <c r="H78" s="166" t="str">
        <f>IF('【施設用】入力シート（こちらにご入力ください）'!$D$200="１有","①有","１有")&amp;"　　"&amp;IF('【施設用】入力シート（こちらにご入力ください）'!$D$200="２無","②無","２無")</f>
        <v>１有　　２無</v>
      </c>
      <c r="I78" s="65"/>
      <c r="J78" s="65"/>
      <c r="K78" s="66"/>
      <c r="L78" s="150" t="str">
        <f>"水("&amp;IF('【施設用】入力シート（こちらにご入力ください）'!$D$201="","　　",'【施設用】入力シート（こちらにご入力ください）'!$D$201)&amp;")ℓ("&amp;IF('【施設用】入力シート（こちらにご入力ください）'!$D$202="","　　",'【施設用】入力シート（こちらにご入力ください）'!$D$202)&amp;")日分　　食品("&amp;IF('【施設用】入力シート（こちらにご入力ください）'!$D$203="","　　",'【施設用】入力シート（こちらにご入力ください）'!$D$203)&amp;")人分を("&amp;IF('【施設用】入力シート（こちらにご入力ください）'!$D$204="","　　",'【施設用】入力シート（こちらにご入力ください）'!$D$204)&amp;")日分"</f>
        <v>水(　　)ℓ(　　)日分　　食品(　　)人分を(　　)日分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145"/>
    </row>
    <row r="79" spans="1:32" s="54" customFormat="1" ht="21" customHeight="1">
      <c r="A79" s="99" t="s">
        <v>300</v>
      </c>
      <c r="B79" s="65"/>
      <c r="C79" s="65"/>
      <c r="D79" s="65"/>
      <c r="E79" s="65"/>
      <c r="F79" s="65"/>
      <c r="G79" s="66"/>
      <c r="H79" s="166" t="str">
        <f>IF('【施設用】入力シート（こちらにご入力ください）'!$D$205="１有","①有","１有")&amp;"　　"&amp;IF('【施設用】入力シート（こちらにご入力ください）'!$D$205="２無","②無","２無")</f>
        <v>１有　　２無</v>
      </c>
      <c r="I79" s="65"/>
      <c r="J79" s="65"/>
      <c r="K79" s="66"/>
      <c r="L79" s="150" t="str">
        <f>IF('【施設用】入力シート（こちらにご入力ください）'!$D$206="○","①厨房内","１厨房内")&amp;"　　"&amp;IF('【施設用】入力シート（こちらにご入力ください）'!$D$207="○","②防災保管庫","２防災保管庫")&amp;"　　"&amp;IF('【施設用】入力シート（こちらにご入力ください）'!$D$208="○","③その他","３その他")&amp;"("&amp;IF('【施設用】入力シート（こちらにご入力ください）'!$D$209="","　　　　",'【施設用】入力シート（こちらにご入力ください）'!$D$209)&amp;")"</f>
        <v>１厨房内　　２防災保管庫　　３その他(　　　　)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145"/>
    </row>
    <row r="80" spans="1:32" s="54" customFormat="1" ht="21" customHeight="1" thickBot="1">
      <c r="A80" s="115" t="s">
        <v>305</v>
      </c>
      <c r="B80" s="111"/>
      <c r="C80" s="111"/>
      <c r="D80" s="111"/>
      <c r="E80" s="111"/>
      <c r="F80" s="111"/>
      <c r="G80" s="97"/>
      <c r="H80" s="133" t="str">
        <f>IF('【施設用】入力シート（こちらにご入力ください）'!$D$210="１有","①有","１有")&amp;"　　"&amp;IF('【施設用】入力シート（こちらにご入力ください）'!$D$210="２無","②無","２無")</f>
        <v>１有　　２無</v>
      </c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  <c r="AF80" s="95"/>
    </row>
    <row r="81" spans="1:32" s="54" customFormat="1" ht="6" customHeight="1" thickBot="1"/>
    <row r="82" spans="1:32" s="54" customFormat="1" ht="13.8" customHeight="1">
      <c r="A82" s="139" t="s">
        <v>363</v>
      </c>
      <c r="B82" s="130"/>
      <c r="C82" s="130"/>
      <c r="D82" s="130"/>
      <c r="E82" s="130"/>
      <c r="F82" s="130"/>
      <c r="G82" s="113"/>
      <c r="H82" s="187" t="str">
        <f>IF('【施設用】入力シート（こちらにご入力ください）'!$D$212="","",'【施設用】入力シート（こちらにご入力ください）'!$D$212)</f>
        <v/>
      </c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01"/>
    </row>
    <row r="83" spans="1:32" s="54" customFormat="1" ht="15" customHeight="1">
      <c r="A83" s="131"/>
      <c r="B83" s="105"/>
      <c r="C83" s="105"/>
      <c r="D83" s="105"/>
      <c r="E83" s="105"/>
      <c r="F83" s="105"/>
      <c r="G83" s="114"/>
      <c r="H83" s="102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3"/>
    </row>
    <row r="84" spans="1:32" s="54" customFormat="1" ht="20.25" customHeight="1" thickBot="1">
      <c r="A84" s="163" t="s">
        <v>364</v>
      </c>
      <c r="B84" s="111"/>
      <c r="C84" s="111"/>
      <c r="D84" s="111"/>
      <c r="E84" s="111"/>
      <c r="F84" s="111"/>
      <c r="G84" s="97"/>
      <c r="H84" s="225" t="str">
        <f>"所属名　"&amp;IF('【施設用】入力シート（こちらにご入力ください）'!$D$213="","　　　　　　　",'【施設用】入力シート（こちらにご入力ください）'!$D$213)</f>
        <v>所属名　　　　　　　　</v>
      </c>
      <c r="I84" s="111"/>
      <c r="J84" s="111"/>
      <c r="K84" s="111"/>
      <c r="L84" s="111"/>
      <c r="M84" s="111"/>
      <c r="N84" s="111"/>
      <c r="O84" s="111"/>
      <c r="P84" s="111"/>
      <c r="Q84" s="223" t="str">
        <f>"職名・氏名　"&amp;IF('【施設用】入力シート（こちらにご入力ください）'!$D$214="","　　　　　　　",'【施設用】入力シート（こちらにご入力ください）'!$D$214)</f>
        <v>職名・氏名　　　　　　　　</v>
      </c>
      <c r="R84" s="111"/>
      <c r="S84" s="111"/>
      <c r="T84" s="111"/>
      <c r="U84" s="111"/>
      <c r="V84" s="111"/>
      <c r="W84" s="111"/>
      <c r="X84" s="111"/>
      <c r="Y84" s="111"/>
      <c r="Z84" s="154" t="str">
        <f>"TEL "&amp;IF('【施設用】入力シート（こちらにご入力ください）'!$D$215="","　　　　",'【施設用】入力シート（こちらにご入力ください）'!$D$215)</f>
        <v>TEL 　　　　</v>
      </c>
      <c r="AA84" s="111"/>
      <c r="AB84" s="111"/>
      <c r="AC84" s="111"/>
      <c r="AD84" s="111"/>
      <c r="AE84" s="111"/>
      <c r="AF84" s="95"/>
    </row>
  </sheetData>
  <sheetProtection algorithmName="SHA-512" hashValue="ZsywaGAc8xgFHhI5N1nAp1vkc3qp29ZpBgV4Sx4+Gb3OARKZ2PbvHU4PSTvIEPacUhJiRMrZeQR7LEbUk0bdnw==" saltValue="1fNEgsTNdGFrA1cLKnY0yA==" spinCount="100000" sheet="1" objects="1" scenarios="1"/>
  <mergeCells count="340">
    <mergeCell ref="H84:P84"/>
    <mergeCell ref="Y50:AB51"/>
    <mergeCell ref="A18:E18"/>
    <mergeCell ref="L56:AF56"/>
    <mergeCell ref="R49:U49"/>
    <mergeCell ref="AA59:AB59"/>
    <mergeCell ref="A47:E47"/>
    <mergeCell ref="AC29:AF29"/>
    <mergeCell ref="I57:J58"/>
    <mergeCell ref="A32:D32"/>
    <mergeCell ref="A44:N44"/>
    <mergeCell ref="AC31:AF31"/>
    <mergeCell ref="A37:F37"/>
    <mergeCell ref="J50:M50"/>
    <mergeCell ref="O38:R38"/>
    <mergeCell ref="G41:J41"/>
    <mergeCell ref="N29:P29"/>
    <mergeCell ref="Q84:Y84"/>
    <mergeCell ref="Q25:T25"/>
    <mergeCell ref="N31:P31"/>
    <mergeCell ref="E60:F60"/>
    <mergeCell ref="G36:J36"/>
    <mergeCell ref="K36:N36"/>
    <mergeCell ref="K28:M28"/>
    <mergeCell ref="A3:S3"/>
    <mergeCell ref="U30:W30"/>
    <mergeCell ref="A41:F41"/>
    <mergeCell ref="A10:AF10"/>
    <mergeCell ref="S59:T59"/>
    <mergeCell ref="U59:V59"/>
    <mergeCell ref="Q64:X64"/>
    <mergeCell ref="T17:V17"/>
    <mergeCell ref="E32:G32"/>
    <mergeCell ref="N51:Q51"/>
    <mergeCell ref="O23:Q23"/>
    <mergeCell ref="S39:V39"/>
    <mergeCell ref="AC30:AF30"/>
    <mergeCell ref="G38:J38"/>
    <mergeCell ref="Q5:W5"/>
    <mergeCell ref="J49:M49"/>
    <mergeCell ref="G57:H58"/>
    <mergeCell ref="A26:D26"/>
    <mergeCell ref="Q6:W6"/>
    <mergeCell ref="J52:AF52"/>
    <mergeCell ref="G35:J35"/>
    <mergeCell ref="A64:H64"/>
    <mergeCell ref="L23:N23"/>
    <mergeCell ref="AC49:AF49"/>
    <mergeCell ref="A5:F5"/>
    <mergeCell ref="AA60:AB60"/>
    <mergeCell ref="E26:G26"/>
    <mergeCell ref="A56:K56"/>
    <mergeCell ref="V50:X50"/>
    <mergeCell ref="Q13:V13"/>
    <mergeCell ref="V66:Z66"/>
    <mergeCell ref="N48:Q48"/>
    <mergeCell ref="H77:O77"/>
    <mergeCell ref="F19:AF19"/>
    <mergeCell ref="P74:W74"/>
    <mergeCell ref="V67:Z67"/>
    <mergeCell ref="K60:L60"/>
    <mergeCell ref="F12:AF12"/>
    <mergeCell ref="I63:AF63"/>
    <mergeCell ref="N26:P26"/>
    <mergeCell ref="P75:W75"/>
    <mergeCell ref="K30:M30"/>
    <mergeCell ref="H75:O75"/>
    <mergeCell ref="AC59:AD59"/>
    <mergeCell ref="H70:K70"/>
    <mergeCell ref="W16:AF16"/>
    <mergeCell ref="R50:U50"/>
    <mergeCell ref="X5:AF5"/>
    <mergeCell ref="G7:P7"/>
    <mergeCell ref="H26:J26"/>
    <mergeCell ref="X26:AB26"/>
    <mergeCell ref="F54:K54"/>
    <mergeCell ref="Q32:R32"/>
    <mergeCell ref="S32:T32"/>
    <mergeCell ref="AA57:AB58"/>
    <mergeCell ref="F14:P14"/>
    <mergeCell ref="W17:AF17"/>
    <mergeCell ref="S41:V41"/>
    <mergeCell ref="Q58:R58"/>
    <mergeCell ref="AC7:AF7"/>
    <mergeCell ref="W34:AA35"/>
    <mergeCell ref="AE36:AF37"/>
    <mergeCell ref="F51:I51"/>
    <mergeCell ref="W36:AA37"/>
    <mergeCell ref="U25:W25"/>
    <mergeCell ref="F48:I48"/>
    <mergeCell ref="S35:V35"/>
    <mergeCell ref="N18:S18"/>
    <mergeCell ref="T14:AF14"/>
    <mergeCell ref="S40:V40"/>
    <mergeCell ref="AA23:AC23"/>
    <mergeCell ref="AC48:AF48"/>
    <mergeCell ref="H74:O74"/>
    <mergeCell ref="Y60:Z60"/>
    <mergeCell ref="Q60:R60"/>
    <mergeCell ref="K59:L59"/>
    <mergeCell ref="E61:X61"/>
    <mergeCell ref="A73:G73"/>
    <mergeCell ref="X25:AF25"/>
    <mergeCell ref="U26:W26"/>
    <mergeCell ref="S38:V38"/>
    <mergeCell ref="A66:E66"/>
    <mergeCell ref="L70:AF70"/>
    <mergeCell ref="O35:R35"/>
    <mergeCell ref="Y61:AF61"/>
    <mergeCell ref="I64:P64"/>
    <mergeCell ref="N32:P32"/>
    <mergeCell ref="F66:U66"/>
    <mergeCell ref="S60:T60"/>
    <mergeCell ref="G34:N34"/>
    <mergeCell ref="X32:AB32"/>
    <mergeCell ref="AE34:AF35"/>
    <mergeCell ref="AC50:AF51"/>
    <mergeCell ref="A70:G70"/>
    <mergeCell ref="E57:F58"/>
    <mergeCell ref="L69:AF69"/>
    <mergeCell ref="E75:G75"/>
    <mergeCell ref="A25:D25"/>
    <mergeCell ref="A62:N62"/>
    <mergeCell ref="H25:J25"/>
    <mergeCell ref="M57:N58"/>
    <mergeCell ref="K27:M27"/>
    <mergeCell ref="N28:P28"/>
    <mergeCell ref="A74:D75"/>
    <mergeCell ref="A30:D30"/>
    <mergeCell ref="H27:J27"/>
    <mergeCell ref="A59:D59"/>
    <mergeCell ref="A61:D61"/>
    <mergeCell ref="A69:G69"/>
    <mergeCell ref="N49:Q49"/>
    <mergeCell ref="K41:N41"/>
    <mergeCell ref="G60:H60"/>
    <mergeCell ref="I60:J60"/>
    <mergeCell ref="P73:W73"/>
    <mergeCell ref="I59:J59"/>
    <mergeCell ref="A67:E67"/>
    <mergeCell ref="E30:G30"/>
    <mergeCell ref="N30:P30"/>
    <mergeCell ref="E74:G74"/>
    <mergeCell ref="V51:X51"/>
    <mergeCell ref="H82:AF83"/>
    <mergeCell ref="J51:M51"/>
    <mergeCell ref="O44:AF44"/>
    <mergeCell ref="AC27:AF27"/>
    <mergeCell ref="H32:J32"/>
    <mergeCell ref="A8:F8"/>
    <mergeCell ref="L18:M18"/>
    <mergeCell ref="A19:E20"/>
    <mergeCell ref="Q28:T28"/>
    <mergeCell ref="T16:V16"/>
    <mergeCell ref="E59:F59"/>
    <mergeCell ref="O39:R39"/>
    <mergeCell ref="O36:R36"/>
    <mergeCell ref="G39:J39"/>
    <mergeCell ref="Q8:W8"/>
    <mergeCell ref="N27:P27"/>
    <mergeCell ref="T18:V18"/>
    <mergeCell ref="A79:G79"/>
    <mergeCell ref="W38:AA39"/>
    <mergeCell ref="K35:N35"/>
    <mergeCell ref="AC60:AD60"/>
    <mergeCell ref="F13:P13"/>
    <mergeCell ref="A13:E13"/>
    <mergeCell ref="K26:M26"/>
    <mergeCell ref="K1:AF1"/>
    <mergeCell ref="N16:S16"/>
    <mergeCell ref="AB36:AD37"/>
    <mergeCell ref="H69:K69"/>
    <mergeCell ref="AD23:AF23"/>
    <mergeCell ref="A43:N43"/>
    <mergeCell ref="X27:AB27"/>
    <mergeCell ref="L54:U54"/>
    <mergeCell ref="Y49:AB49"/>
    <mergeCell ref="A17:M17"/>
    <mergeCell ref="H22:AF22"/>
    <mergeCell ref="V3:AF3"/>
    <mergeCell ref="A15:E15"/>
    <mergeCell ref="O34:V34"/>
    <mergeCell ref="F21:AF21"/>
    <mergeCell ref="A51:E51"/>
    <mergeCell ref="A34:F35"/>
    <mergeCell ref="N17:S17"/>
    <mergeCell ref="A6:F6"/>
    <mergeCell ref="E29:G29"/>
    <mergeCell ref="AB34:AD35"/>
    <mergeCell ref="X8:AF8"/>
    <mergeCell ref="Z7:AB7"/>
    <mergeCell ref="A1:J1"/>
    <mergeCell ref="F11:AF11"/>
    <mergeCell ref="V48:X48"/>
    <mergeCell ref="AB38:AD39"/>
    <mergeCell ref="X28:AF28"/>
    <mergeCell ref="U32:W32"/>
    <mergeCell ref="F15:AF15"/>
    <mergeCell ref="A11:E11"/>
    <mergeCell ref="F20:Z20"/>
    <mergeCell ref="AA20:AF20"/>
    <mergeCell ref="H30:J30"/>
    <mergeCell ref="A16:M16"/>
    <mergeCell ref="H29:J29"/>
    <mergeCell ref="W40:AF41"/>
    <mergeCell ref="AE38:AF39"/>
    <mergeCell ref="H31:J31"/>
    <mergeCell ref="W18:AF18"/>
    <mergeCell ref="A29:D29"/>
    <mergeCell ref="Y48:AB48"/>
    <mergeCell ref="A40:F40"/>
    <mergeCell ref="K25:M25"/>
    <mergeCell ref="O41:R41"/>
    <mergeCell ref="O37:R37"/>
    <mergeCell ref="G40:J40"/>
    <mergeCell ref="A39:F39"/>
    <mergeCell ref="G6:P6"/>
    <mergeCell ref="A23:K23"/>
    <mergeCell ref="G37:J37"/>
    <mergeCell ref="A84:G84"/>
    <mergeCell ref="F50:I50"/>
    <mergeCell ref="S37:V37"/>
    <mergeCell ref="K40:N40"/>
    <mergeCell ref="A36:F36"/>
    <mergeCell ref="A63:H63"/>
    <mergeCell ref="O57:V57"/>
    <mergeCell ref="F67:U67"/>
    <mergeCell ref="F49:I49"/>
    <mergeCell ref="A54:E54"/>
    <mergeCell ref="H78:K78"/>
    <mergeCell ref="L79:AF79"/>
    <mergeCell ref="H73:O73"/>
    <mergeCell ref="AB77:AF77"/>
    <mergeCell ref="H79:K79"/>
    <mergeCell ref="A71:G71"/>
    <mergeCell ref="H80:AF80"/>
    <mergeCell ref="A77:G77"/>
    <mergeCell ref="X74:AF74"/>
    <mergeCell ref="U77:AA77"/>
    <mergeCell ref="P77:T77"/>
    <mergeCell ref="Z84:AF84"/>
    <mergeCell ref="G5:P5"/>
    <mergeCell ref="L78:AF78"/>
    <mergeCell ref="L71:AF71"/>
    <mergeCell ref="L55:AF55"/>
    <mergeCell ref="X73:AF73"/>
    <mergeCell ref="U28:W28"/>
    <mergeCell ref="J48:M48"/>
    <mergeCell ref="Y64:AF64"/>
    <mergeCell ref="W13:AF13"/>
    <mergeCell ref="U29:W29"/>
    <mergeCell ref="O59:P59"/>
    <mergeCell ref="Q59:R59"/>
    <mergeCell ref="U31:W31"/>
    <mergeCell ref="E27:G27"/>
    <mergeCell ref="H28:J28"/>
    <mergeCell ref="E25:G25"/>
    <mergeCell ref="G18:K18"/>
    <mergeCell ref="X31:AB31"/>
    <mergeCell ref="A7:F7"/>
    <mergeCell ref="E28:G28"/>
    <mergeCell ref="A27:D27"/>
    <mergeCell ref="AC26:AF26"/>
    <mergeCell ref="U27:W27"/>
    <mergeCell ref="T7:Y7"/>
    <mergeCell ref="A82:G83"/>
    <mergeCell ref="K29:M29"/>
    <mergeCell ref="U60:V60"/>
    <mergeCell ref="G59:H59"/>
    <mergeCell ref="Q30:T30"/>
    <mergeCell ref="S36:V36"/>
    <mergeCell ref="K39:N39"/>
    <mergeCell ref="K31:M31"/>
    <mergeCell ref="H71:K71"/>
    <mergeCell ref="K37:N37"/>
    <mergeCell ref="A45:AF45"/>
    <mergeCell ref="O62:AF62"/>
    <mergeCell ref="F47:P47"/>
    <mergeCell ref="A78:G78"/>
    <mergeCell ref="Q29:T29"/>
    <mergeCell ref="U58:V58"/>
    <mergeCell ref="O58:P58"/>
    <mergeCell ref="A80:G80"/>
    <mergeCell ref="Q31:T31"/>
    <mergeCell ref="W60:X60"/>
    <mergeCell ref="AA66:AF66"/>
    <mergeCell ref="N50:Q50"/>
    <mergeCell ref="X75:AF75"/>
    <mergeCell ref="A21:E21"/>
    <mergeCell ref="N25:P25"/>
    <mergeCell ref="A22:G22"/>
    <mergeCell ref="E31:G31"/>
    <mergeCell ref="R51:U51"/>
    <mergeCell ref="O40:R40"/>
    <mergeCell ref="Q27:T27"/>
    <mergeCell ref="F52:I52"/>
    <mergeCell ref="AE59:AF59"/>
    <mergeCell ref="V49:X49"/>
    <mergeCell ref="V54:AA54"/>
    <mergeCell ref="AC57:AD58"/>
    <mergeCell ref="A55:K55"/>
    <mergeCell ref="W59:X59"/>
    <mergeCell ref="K32:M32"/>
    <mergeCell ref="M59:N59"/>
    <mergeCell ref="A49:E49"/>
    <mergeCell ref="A28:D28"/>
    <mergeCell ref="K38:N38"/>
    <mergeCell ref="AB54:AF54"/>
    <mergeCell ref="A57:D58"/>
    <mergeCell ref="Y59:Z59"/>
    <mergeCell ref="AA67:AF67"/>
    <mergeCell ref="K57:L58"/>
    <mergeCell ref="S58:T58"/>
    <mergeCell ref="R48:U48"/>
    <mergeCell ref="Q47:AF47"/>
    <mergeCell ref="A50:E50"/>
    <mergeCell ref="Q14:S14"/>
    <mergeCell ref="AE60:AF60"/>
    <mergeCell ref="O60:P60"/>
    <mergeCell ref="Q26:T26"/>
    <mergeCell ref="A48:E48"/>
    <mergeCell ref="AE57:AF58"/>
    <mergeCell ref="X30:AB30"/>
    <mergeCell ref="X29:AB29"/>
    <mergeCell ref="X6:AF6"/>
    <mergeCell ref="M60:N60"/>
    <mergeCell ref="A31:D31"/>
    <mergeCell ref="O43:AF43"/>
    <mergeCell ref="AC32:AF32"/>
    <mergeCell ref="W57:X58"/>
    <mergeCell ref="Y57:Z58"/>
    <mergeCell ref="A60:D60"/>
    <mergeCell ref="A38:F38"/>
    <mergeCell ref="G8:P8"/>
    <mergeCell ref="R23:Z23"/>
    <mergeCell ref="A12:E12"/>
    <mergeCell ref="Q7:S7"/>
    <mergeCell ref="A14:E14"/>
    <mergeCell ref="A9:AF9"/>
    <mergeCell ref="A52:E52"/>
  </mergeCells>
  <phoneticPr fontId="10"/>
  <dataValidations count="1">
    <dataValidation type="date" operator="greaterThanOrEqual" allowBlank="1" showInputMessage="1" showErrorMessage="1" sqref="V3:AF3" xr:uid="{00000000-0002-0000-0100-000000000000}">
      <formula1>46113</formula1>
    </dataValidation>
  </dataValidations>
  <printOptions horizontalCentered="1"/>
  <pageMargins left="0.4" right="0.4" top="0.4" bottom="0.4" header="0.511811023622047" footer="0.511811023622047"/>
  <pageSetup paperSize="9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D9"/>
  <sheetViews>
    <sheetView workbookViewId="0">
      <pane xSplit="6" ySplit="8" topLeftCell="G9" activePane="bottomRight" state="frozen"/>
      <selection pane="topRight"/>
      <selection pane="bottomLeft"/>
      <selection pane="bottomRight" activeCell="I8" sqref="I8"/>
    </sheetView>
  </sheetViews>
  <sheetFormatPr defaultRowHeight="14.4"/>
  <cols>
    <col min="1" max="1" width="12" customWidth="1"/>
    <col min="2" max="2" width="25.88671875" customWidth="1"/>
    <col min="3" max="3" width="30.77734375" customWidth="1"/>
    <col min="4" max="15" width="4.44140625" customWidth="1"/>
    <col min="16" max="16" width="6.6640625" customWidth="1"/>
    <col min="17" max="18" width="4.44140625" customWidth="1"/>
    <col min="19" max="19" width="6.77734375" customWidth="1"/>
    <col min="20" max="36" width="4.44140625" customWidth="1"/>
    <col min="37" max="44" width="4.88671875" customWidth="1"/>
    <col min="45" max="51" width="4.44140625" customWidth="1"/>
    <col min="52" max="81" width="6" customWidth="1"/>
    <col min="82" max="134" width="4.44140625" customWidth="1"/>
  </cols>
  <sheetData>
    <row r="1" spans="1:134">
      <c r="A1" s="7" t="s">
        <v>365</v>
      </c>
    </row>
    <row r="2" spans="1:134">
      <c r="A2" s="3" t="s">
        <v>366</v>
      </c>
    </row>
    <row r="3" spans="1:134">
      <c r="A3" s="3" t="s">
        <v>367</v>
      </c>
    </row>
    <row r="4" spans="1:134">
      <c r="A4" s="3" t="s">
        <v>368</v>
      </c>
    </row>
    <row r="5" spans="1:134">
      <c r="A5" s="3" t="s">
        <v>511</v>
      </c>
    </row>
    <row r="6" spans="1:134">
      <c r="A6" s="3"/>
    </row>
    <row r="7" spans="1:134" ht="19.2" customHeight="1">
      <c r="A7" s="8"/>
      <c r="B7" s="9" t="s">
        <v>369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10" t="s">
        <v>227</v>
      </c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10" t="s">
        <v>370</v>
      </c>
      <c r="BO7" s="10" t="s">
        <v>371</v>
      </c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10" t="s">
        <v>370</v>
      </c>
      <c r="CD7" s="10" t="s">
        <v>370</v>
      </c>
      <c r="CE7" s="10" t="s">
        <v>370</v>
      </c>
      <c r="CF7" s="10" t="s">
        <v>370</v>
      </c>
      <c r="CG7" s="8"/>
      <c r="CH7" s="8"/>
      <c r="CI7" s="8"/>
      <c r="CJ7" s="8"/>
      <c r="CK7" s="8"/>
      <c r="CL7" s="8"/>
      <c r="CM7" s="10"/>
      <c r="CN7" s="10"/>
      <c r="CO7" s="10"/>
      <c r="CP7" s="10"/>
      <c r="CQ7" s="10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11" t="s">
        <v>372</v>
      </c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10" t="s">
        <v>370</v>
      </c>
    </row>
    <row r="8" spans="1:134" ht="112.5" customHeight="1">
      <c r="A8" s="12" t="s">
        <v>373</v>
      </c>
      <c r="B8" s="13" t="s">
        <v>374</v>
      </c>
      <c r="C8" s="14" t="s">
        <v>375</v>
      </c>
      <c r="D8" s="15" t="s">
        <v>376</v>
      </c>
      <c r="E8" s="16" t="s">
        <v>377</v>
      </c>
      <c r="F8" s="16" t="s">
        <v>43</v>
      </c>
      <c r="G8" s="16" t="s">
        <v>52</v>
      </c>
      <c r="H8" s="16" t="s">
        <v>378</v>
      </c>
      <c r="I8" s="16" t="s">
        <v>379</v>
      </c>
      <c r="J8" s="16" t="s">
        <v>380</v>
      </c>
      <c r="K8" s="16" t="s">
        <v>381</v>
      </c>
      <c r="L8" s="16" t="s">
        <v>382</v>
      </c>
      <c r="M8" s="17" t="s">
        <v>383</v>
      </c>
      <c r="N8" s="17" t="s">
        <v>384</v>
      </c>
      <c r="O8" s="18" t="s">
        <v>385</v>
      </c>
      <c r="P8" s="18" t="s">
        <v>386</v>
      </c>
      <c r="Q8" s="18" t="s">
        <v>387</v>
      </c>
      <c r="R8" s="18" t="s">
        <v>388</v>
      </c>
      <c r="S8" s="18" t="s">
        <v>389</v>
      </c>
      <c r="T8" s="19" t="s">
        <v>390</v>
      </c>
      <c r="U8" s="19" t="s">
        <v>391</v>
      </c>
      <c r="V8" s="19" t="s">
        <v>392</v>
      </c>
      <c r="W8" s="19" t="s">
        <v>393</v>
      </c>
      <c r="X8" s="19" t="s">
        <v>394</v>
      </c>
      <c r="Y8" s="19" t="s">
        <v>395</v>
      </c>
      <c r="Z8" s="20" t="s">
        <v>396</v>
      </c>
      <c r="AA8" s="20" t="s">
        <v>397</v>
      </c>
      <c r="AB8" s="20" t="s">
        <v>398</v>
      </c>
      <c r="AC8" s="21" t="s">
        <v>399</v>
      </c>
      <c r="AD8" s="21" t="s">
        <v>400</v>
      </c>
      <c r="AE8" s="21" t="s">
        <v>401</v>
      </c>
      <c r="AF8" s="22" t="s">
        <v>402</v>
      </c>
      <c r="AG8" s="22" t="s">
        <v>403</v>
      </c>
      <c r="AH8" s="22" t="s">
        <v>404</v>
      </c>
      <c r="AI8" s="22" t="s">
        <v>405</v>
      </c>
      <c r="AJ8" s="23" t="s">
        <v>406</v>
      </c>
      <c r="AK8" s="24" t="s">
        <v>407</v>
      </c>
      <c r="AL8" s="24" t="s">
        <v>408</v>
      </c>
      <c r="AM8" s="24" t="s">
        <v>409</v>
      </c>
      <c r="AN8" s="24" t="s">
        <v>410</v>
      </c>
      <c r="AO8" s="24" t="s">
        <v>411</v>
      </c>
      <c r="AP8" s="25" t="s">
        <v>412</v>
      </c>
      <c r="AQ8" s="25" t="s">
        <v>413</v>
      </c>
      <c r="AR8" s="24" t="s">
        <v>414</v>
      </c>
      <c r="AS8" s="26" t="s">
        <v>415</v>
      </c>
      <c r="AT8" s="26" t="s">
        <v>416</v>
      </c>
      <c r="AU8" s="26" t="s">
        <v>417</v>
      </c>
      <c r="AV8" s="26" t="s">
        <v>418</v>
      </c>
      <c r="AW8" s="26" t="s">
        <v>419</v>
      </c>
      <c r="AX8" s="21" t="s">
        <v>227</v>
      </c>
      <c r="AY8" s="21" t="s">
        <v>371</v>
      </c>
      <c r="AZ8" s="27" t="s">
        <v>420</v>
      </c>
      <c r="BA8" s="27" t="s">
        <v>421</v>
      </c>
      <c r="BB8" s="27" t="s">
        <v>422</v>
      </c>
      <c r="BC8" s="27" t="s">
        <v>423</v>
      </c>
      <c r="BD8" s="27" t="s">
        <v>424</v>
      </c>
      <c r="BE8" s="27" t="s">
        <v>425</v>
      </c>
      <c r="BF8" s="27" t="s">
        <v>426</v>
      </c>
      <c r="BG8" s="27" t="s">
        <v>427</v>
      </c>
      <c r="BH8" s="27" t="s">
        <v>428</v>
      </c>
      <c r="BI8" s="27" t="s">
        <v>429</v>
      </c>
      <c r="BJ8" s="27" t="s">
        <v>430</v>
      </c>
      <c r="BK8" s="27" t="s">
        <v>431</v>
      </c>
      <c r="BL8" s="27" t="s">
        <v>432</v>
      </c>
      <c r="BM8" s="27" t="s">
        <v>433</v>
      </c>
      <c r="BN8" s="27" t="s">
        <v>434</v>
      </c>
      <c r="BO8" s="28" t="s">
        <v>420</v>
      </c>
      <c r="BP8" s="28" t="s">
        <v>421</v>
      </c>
      <c r="BQ8" s="28" t="s">
        <v>422</v>
      </c>
      <c r="BR8" s="28" t="s">
        <v>423</v>
      </c>
      <c r="BS8" s="28" t="s">
        <v>424</v>
      </c>
      <c r="BT8" s="28" t="s">
        <v>425</v>
      </c>
      <c r="BU8" s="28" t="s">
        <v>426</v>
      </c>
      <c r="BV8" s="28" t="s">
        <v>427</v>
      </c>
      <c r="BW8" s="28" t="s">
        <v>428</v>
      </c>
      <c r="BX8" s="28" t="s">
        <v>429</v>
      </c>
      <c r="BY8" s="28" t="s">
        <v>430</v>
      </c>
      <c r="BZ8" s="28" t="s">
        <v>431</v>
      </c>
      <c r="CA8" s="28" t="s">
        <v>432</v>
      </c>
      <c r="CB8" s="28" t="s">
        <v>433</v>
      </c>
      <c r="CC8" s="28" t="s">
        <v>434</v>
      </c>
      <c r="CD8" s="28" t="s">
        <v>435</v>
      </c>
      <c r="CE8" s="28" t="s">
        <v>436</v>
      </c>
      <c r="CF8" s="28" t="s">
        <v>437</v>
      </c>
      <c r="CG8" s="29" t="s">
        <v>438</v>
      </c>
      <c r="CH8" s="29" t="s">
        <v>439</v>
      </c>
      <c r="CI8" s="29" t="s">
        <v>440</v>
      </c>
      <c r="CJ8" s="29" t="s">
        <v>441</v>
      </c>
      <c r="CK8" s="21" t="s">
        <v>442</v>
      </c>
      <c r="CL8" s="21" t="s">
        <v>443</v>
      </c>
      <c r="CM8" s="30" t="s">
        <v>444</v>
      </c>
      <c r="CN8" s="30" t="s">
        <v>445</v>
      </c>
      <c r="CO8" s="30" t="s">
        <v>446</v>
      </c>
      <c r="CP8" s="30" t="s">
        <v>447</v>
      </c>
      <c r="CQ8" s="30" t="s">
        <v>448</v>
      </c>
      <c r="CR8" s="21" t="s">
        <v>449</v>
      </c>
      <c r="CS8" s="21" t="s">
        <v>450</v>
      </c>
      <c r="CT8" s="21" t="s">
        <v>451</v>
      </c>
      <c r="CU8" s="21" t="s">
        <v>452</v>
      </c>
      <c r="CV8" s="21" t="s">
        <v>453</v>
      </c>
      <c r="CW8" s="21" t="s">
        <v>454</v>
      </c>
      <c r="CX8" s="21" t="s">
        <v>455</v>
      </c>
      <c r="CY8" s="21" t="s">
        <v>456</v>
      </c>
      <c r="CZ8" s="16" t="s">
        <v>457</v>
      </c>
      <c r="DA8" s="16" t="s">
        <v>458</v>
      </c>
      <c r="DB8" s="16" t="s">
        <v>459</v>
      </c>
      <c r="DC8" s="31" t="s">
        <v>460</v>
      </c>
      <c r="DD8" s="31" t="s">
        <v>461</v>
      </c>
      <c r="DE8" s="31" t="s">
        <v>462</v>
      </c>
      <c r="DF8" s="31" t="s">
        <v>463</v>
      </c>
      <c r="DG8" s="31" t="s">
        <v>464</v>
      </c>
      <c r="DH8" s="31" t="s">
        <v>465</v>
      </c>
      <c r="DI8" s="31" t="s">
        <v>466</v>
      </c>
      <c r="DJ8" s="16" t="s">
        <v>467</v>
      </c>
      <c r="DK8" s="16" t="s">
        <v>468</v>
      </c>
      <c r="DL8" s="32" t="s">
        <v>469</v>
      </c>
      <c r="DM8" s="32" t="s">
        <v>470</v>
      </c>
      <c r="DN8" s="32" t="s">
        <v>471</v>
      </c>
      <c r="DO8" s="32" t="s">
        <v>472</v>
      </c>
      <c r="DP8" s="32" t="s">
        <v>473</v>
      </c>
      <c r="DQ8" s="32" t="s">
        <v>474</v>
      </c>
      <c r="DR8" s="32" t="s">
        <v>475</v>
      </c>
      <c r="DS8" s="32" t="s">
        <v>476</v>
      </c>
      <c r="DT8" s="21" t="s">
        <v>477</v>
      </c>
      <c r="DU8" s="21" t="s">
        <v>478</v>
      </c>
      <c r="DV8" s="21" t="s">
        <v>479</v>
      </c>
      <c r="DW8" s="21" t="s">
        <v>480</v>
      </c>
      <c r="DX8" s="21" t="s">
        <v>481</v>
      </c>
      <c r="DY8" s="21" t="s">
        <v>482</v>
      </c>
      <c r="DZ8" s="21" t="s">
        <v>483</v>
      </c>
      <c r="EA8" s="21" t="s">
        <v>484</v>
      </c>
      <c r="EB8" s="12" t="s">
        <v>485</v>
      </c>
      <c r="EC8" s="33" t="s">
        <v>486</v>
      </c>
      <c r="ED8" s="33" t="s">
        <v>487</v>
      </c>
    </row>
    <row r="9" spans="1:134" ht="18" customHeight="1">
      <c r="A9" s="34" t="str">
        <f>IF('【施設用】入力シート（こちらにご入力ください）'!$I$1="","",'【施設用】入力シート（こちらにご入力ください）'!$I$1)</f>
        <v/>
      </c>
      <c r="B9" s="35" t="str">
        <f>IF('【施設用】入力シート（こちらにご入力ください）'!$D$12="","",'【施設用】入力シート（こちらにご入力ください）'!$D$12)</f>
        <v/>
      </c>
      <c r="C9" s="35" t="str">
        <f>IF('【施設用】入力シート（こちらにご入力ください）'!$D$14="","",'【施設用】入力シート（こちらにご入力ください）'!$D$14)</f>
        <v/>
      </c>
      <c r="D9" s="36" t="str">
        <f>IF(AND(OR('【施設用】入力シート（こちらにご入力ください）'!$D$23="１介護老人保健施設",'【施設用】入力シート（こちらにご入力ください）'!$D$23="２介護医療院"),COUNT('【施設用】入力シート（こちらにご入力ください）'!$D$68:$D$69)&gt;0),IF(SUM('【施設用】入力シート（こちらにご入力ください）'!$D$68:$D$69)&gt;=100,1,IF(SUM('【施設用】入力シート（こちらにご入力ください）'!$D$68:$D$69)&gt;=20,2,"")),IF(S9="","",IF(OR(MAX(O9:Q9)&gt;=100,S9&gt;=250),1,IF(OR(MAX(O9:Q9)&gt;=20,S9&gt;=50),2,""))))</f>
        <v/>
      </c>
      <c r="E9" s="37" t="str">
        <f>IF(AND(OR('【施設用】入力シート（こちらにご入力ください）'!$D$23="１介護老人保健施設",'【施設用】入力シート（こちらにご入力ください）'!$D$23="２介護医療院"),COUNT('【施設用】入力シート（こちらにご入力ください）'!$D$68:$D$69)&gt;0),IF(SUM('【施設用】入力シート（こちらにご入力ください）'!$D$68:$D$69)&gt;=300,2,IF(SUM('【施設用】入力シート（こちらにご入力ください）'!$D$68:$D$69)&gt;=100,3,4)),IF(S9="","",IF(OR(MAX(O9:Q9)&gt;=300,S9&gt;=750),2,IF(OR(MAX(O9:Q9)&gt;=100,S9&gt;=250),3,4))))</f>
        <v/>
      </c>
      <c r="F9" s="43"/>
      <c r="G9" s="37" t="str">
        <f>IF('【施設用】入力シート（こちらにご入力ください）'!$D$28="１直営",1,IF('【施設用】入力シート（こちらにご入力ください）'!$D$28="２委託",2,"*"))</f>
        <v>*</v>
      </c>
      <c r="H9" s="37" t="str">
        <f>IF('【施設用】入力シート（こちらにご入力ください）'!$D$28="１直営","-",IF('【施設用】入力シート（こちらにご入力ください）'!$D$30="１有",1,IF('【施設用】入力シート（こちらにご入力ください）'!$D$30="２無",2,"*")))</f>
        <v>*</v>
      </c>
      <c r="I9" s="37" t="str">
        <f>IF('【施設用】入力シート（こちらにご入力ください）'!$D$43="１有",1,IF('【施設用】入力シート（こちらにご入力ください）'!$D$43="２無",2,"*"))</f>
        <v>*</v>
      </c>
      <c r="J9" s="37" t="str">
        <f>IF('【施設用】入力シート（こちらにご入力ください）'!$D$44="１有",1,IF('【施設用】入力シート（こちらにご入力ください）'!$D$44="２無",2,"*"))</f>
        <v>*</v>
      </c>
      <c r="K9" s="37" t="s">
        <v>488</v>
      </c>
      <c r="L9" s="37" t="s">
        <v>488</v>
      </c>
      <c r="M9" s="37" t="str">
        <f>IF('【施設用】入力シート（こちらにご入力ください）'!$D$46="１有",1,IF('【施設用】入力シート（こちらにご入力ください）'!$D$46="２無",2,"*"))</f>
        <v>*</v>
      </c>
      <c r="N9" s="37" t="str">
        <f>IF('【施設用】入力シート（こちらにご入力ください）'!$D$63="１有",1,IF('【施設用】入力シート（こちらにご入力ください）'!$D$63="２無",2,"*"))</f>
        <v>*</v>
      </c>
      <c r="O9" s="37" t="str">
        <f>IF(COUNT('【施設用】入力シート（こちらにご入力ください）'!$E$68:$H$73)=0,"",SUM('【施設用】入力シート（こちらにご入力ください）'!$E$68:$E$73))</f>
        <v/>
      </c>
      <c r="P9" s="37" t="str">
        <f>IF(COUNT('【施設用】入力シート（こちらにご入力ください）'!$E$68:$H$73)=0,"",SUM('【施設用】入力シート（こちらにご入力ください）'!$F$68:$F$73))</f>
        <v/>
      </c>
      <c r="Q9" s="37" t="str">
        <f>IF(COUNT('【施設用】入力シート（こちらにご入力ください）'!$E$68:$H$73)=0,"",SUM('【施設用】入力シート（こちらにご入力ください）'!$G$68:$G$73))</f>
        <v/>
      </c>
      <c r="R9" s="37" t="str">
        <f>IF(COUNT('【施設用】入力シート（こちらにご入力ください）'!$E$68:$H$73)=0,"",SUM('【施設用】入力シート（こちらにご入力ください）'!$H$68:$H$73))</f>
        <v/>
      </c>
      <c r="S9" s="37" t="str">
        <f>IF(O9="","",SUM(O9:R9))</f>
        <v/>
      </c>
      <c r="T9" s="37" t="s">
        <v>488</v>
      </c>
      <c r="U9" s="37" t="s">
        <v>488</v>
      </c>
      <c r="V9" s="37" t="s">
        <v>488</v>
      </c>
      <c r="W9" s="37" t="s">
        <v>488</v>
      </c>
      <c r="X9" s="37" t="s">
        <v>488</v>
      </c>
      <c r="Y9" s="37" t="s">
        <v>488</v>
      </c>
      <c r="Z9" s="37">
        <f>IF('【施設用】入力シート（こちらにご入力ください）'!$D$86="",0,'【施設用】入力シート（こちらにご入力ください）'!$D$86)</f>
        <v>0</v>
      </c>
      <c r="AA9" s="37">
        <f>IF('【施設用】入力シート（こちらにご入力ください）'!$D$87="",0,'【施設用】入力シート（こちらにご入力ください）'!$D$87)</f>
        <v>0</v>
      </c>
      <c r="AB9" s="37">
        <f>IF('【施設用】入力シート（こちらにご入力ください）'!$D$88="",0,'【施設用】入力シート（こちらにご入力ください）'!$D$88)</f>
        <v>0</v>
      </c>
      <c r="AC9" s="37">
        <f>IF('【施設用】入力シート（こちらにご入力ください）'!$F$86="",0,'【施設用】入力シート（こちらにご入力ください）'!$F$86)</f>
        <v>0</v>
      </c>
      <c r="AD9" s="37">
        <f>IF('【施設用】入力シート（こちらにご入力ください）'!$F$87="",0,'【施設用】入力シート（こちらにご入力ください）'!$F$87)</f>
        <v>0</v>
      </c>
      <c r="AE9" s="37">
        <f>IF('【施設用】入力シート（こちらにご入力ください）'!$F$88="",0,'【施設用】入力シート（こちらにご入力ください）'!$F$88)</f>
        <v>0</v>
      </c>
      <c r="AF9" s="37">
        <f>SUM(Z9,AC9)</f>
        <v>0</v>
      </c>
      <c r="AG9" s="37">
        <f>SUM(AA9,AD9)</f>
        <v>0</v>
      </c>
      <c r="AH9" s="37">
        <f>SUM(AB9,AE9)</f>
        <v>0</v>
      </c>
      <c r="AI9" s="37" t="str">
        <f>IF(COUNT('【施設用】入力シート（こちらにご入力ください）'!$D$86:$G$90)=0,"",IF(AND(N(AF9)&gt;0,N(AG9)&gt;0),2,IF(N(AF9)&gt;0,1,IF(N(AG9)&gt;0,3,4))))</f>
        <v/>
      </c>
      <c r="AJ9" s="37" t="str">
        <f>IF('【施設用】入力シート（こちらにご入力ください）'!$D$111="１有",1,IF('【施設用】入力シート（こちらにご入力ください）'!$D$111="２無",2,"*"))</f>
        <v>*</v>
      </c>
      <c r="AK9" s="37" t="s">
        <v>488</v>
      </c>
      <c r="AL9" s="37" t="s">
        <v>488</v>
      </c>
      <c r="AM9" s="37" t="s">
        <v>488</v>
      </c>
      <c r="AN9" s="37" t="s">
        <v>488</v>
      </c>
      <c r="AO9" s="37" t="s">
        <v>488</v>
      </c>
      <c r="AP9" s="58" t="str">
        <f>IF(AM9="-","-",IF(AND(ISNUMBER(AM9),ISNUMBER(AN9)),IF(AM9&gt;0,AN9/AM9*100,""),""))</f>
        <v>-</v>
      </c>
      <c r="AQ9" s="58" t="str">
        <f>IF(AM9="-","-",IF(AND(ISNUMBER(AM9),ISNUMBER(AO9)),IF(AM9&gt;0,AO9/AM9*100,""),""))</f>
        <v>-</v>
      </c>
      <c r="AR9" s="58" t="str">
        <f>IF(AM9="-","-",IF(AND(ISNUMBER(AM9),ISNUMBER(AN9),ISNUMBER(AO9)),IF(AM9&gt;0,(AN9+AO9)/AM9*100,""),""))</f>
        <v>-</v>
      </c>
      <c r="AS9" s="37" t="str">
        <f>IF('【施設用】入力シート（こちらにご入力ください）'!$D$120="１有",1,IF('【施設用】入力シート（こちらにご入力ください）'!$D$120="２無",2,"*"))</f>
        <v>*</v>
      </c>
      <c r="AT9" s="37" t="str">
        <f>IF('【施設用】入力シート（こちらにご入力ください）'!$D$121="１有",1,IF('【施設用】入力シート（こちらにご入力ください）'!$D$121="２無",2,"*"))</f>
        <v>*</v>
      </c>
      <c r="AU9" s="37" t="str">
        <f>IF('【施設用】入力シート（こちらにご入力ください）'!$D$122="１有",1,IF('【施設用】入力シート（こちらにご入力ください）'!$D$122="２無",2,"*"))</f>
        <v>*</v>
      </c>
      <c r="AV9" s="37" t="str">
        <f>IF('【施設用】入力シート（こちらにご入力ください）'!$D$123="１有",1,IF('【施設用】入力シート（こちらにご入力ください）'!$D$123="２無",2,"*"))</f>
        <v>*</v>
      </c>
      <c r="AW9" s="37" t="s">
        <v>488</v>
      </c>
      <c r="AX9" s="37" t="str">
        <f>IF(COUNT('【施設用】入力シート（こちらにご入力ください）'!$D$143:$Q$143)&gt;0,1,"*")</f>
        <v>*</v>
      </c>
      <c r="AY9" s="37" t="str">
        <f>IF(COUNT('【施設用】入力シート（こちらにご入力ください）'!$D$144:$Q$144)&gt;0,1,"*")</f>
        <v>*</v>
      </c>
      <c r="AZ9" s="38" t="str">
        <f>IF('【施設用】入力シート（こちらにご入力ください）'!$D$143="","*",'【施設用】入力シート（こちらにご入力ください）'!$D$143)</f>
        <v>*</v>
      </c>
      <c r="BA9" s="59" t="str">
        <f>IF('【施設用】入力シート（こちらにご入力ください）'!$E$143="","*",'【施設用】入力シート（こちらにご入力ください）'!$E$143)</f>
        <v>*</v>
      </c>
      <c r="BB9" s="59" t="str">
        <f>IF('【施設用】入力シート（こちらにご入力ください）'!$F$143="","*",'【施設用】入力シート（こちらにご入力ください）'!$F$143)</f>
        <v>*</v>
      </c>
      <c r="BC9" s="38" t="str">
        <f>IF('【施設用】入力シート（こちらにご入力ください）'!$G$143="","*",'【施設用】入力シート（こちらにご入力ください）'!$G$143)</f>
        <v>*</v>
      </c>
      <c r="BD9" s="59" t="str">
        <f>IF('【施設用】入力シート（こちらにご入力ください）'!$H$143="","*",'【施設用】入力シート（こちらにご入力ください）'!$H$143)</f>
        <v>*</v>
      </c>
      <c r="BE9" s="38" t="str">
        <f>IF('【施設用】入力シート（こちらにご入力ください）'!$I$143="","*",'【施設用】入力シート（こちらにご入力ください）'!$I$143)</f>
        <v>*</v>
      </c>
      <c r="BF9" s="46" t="str">
        <f>IF('【施設用】入力シート（こちらにご入力ください）'!$J$143="","*",'【施設用】入力シート（こちらにご入力ください）'!$J$143)</f>
        <v>*</v>
      </c>
      <c r="BG9" s="46" t="str">
        <f>IF('【施設用】入力シート（こちらにご入力ください）'!$K$143="","*",'【施設用】入力シート（こちらにご入力ください）'!$K$143)</f>
        <v>*</v>
      </c>
      <c r="BH9" s="38" t="str">
        <f>IF('【施設用】入力シート（こちらにご入力ください）'!$L$143="","*",'【施設用】入力シート（こちらにご入力ください）'!$L$143)</f>
        <v>*</v>
      </c>
      <c r="BI9" s="59" t="str">
        <f>IF('【施設用】入力シート（こちらにご入力ください）'!$M$143="","*",'【施設用】入力シート（こちらにご入力ください）'!$M$143)</f>
        <v>*</v>
      </c>
      <c r="BJ9" s="59" t="str">
        <f>IF('【施設用】入力シート（こちらにご入力ください）'!$N$143="","*",'【施設用】入力シート（こちらにご入力ください）'!$N$143)</f>
        <v>*</v>
      </c>
      <c r="BK9" s="59" t="str">
        <f>IF('【施設用】入力シート（こちらにご入力ください）'!$O$143="","*",'【施設用】入力シート（こちらにご入力ください）'!$O$143)</f>
        <v>*</v>
      </c>
      <c r="BL9" s="59" t="str">
        <f>IF('【施設用】入力シート（こちらにご入力ください）'!$P$143="","*",'【施設用】入力シート（こちらにご入力ください）'!$P$143)</f>
        <v>*</v>
      </c>
      <c r="BM9" s="59" t="str">
        <f>IF('【施設用】入力シート（こちらにご入力ください）'!$Q$143="","*",'【施設用】入力シート（こちらにご入力ください）'!$Q$143)</f>
        <v>*</v>
      </c>
      <c r="BN9" s="38" t="s">
        <v>488</v>
      </c>
      <c r="BO9" s="38" t="str">
        <f>IF('【施設用】入力シート（こちらにご入力ください）'!$D$144="","*",'【施設用】入力シート（こちらにご入力ください）'!$D$144)</f>
        <v>*</v>
      </c>
      <c r="BP9" s="59" t="str">
        <f>IF('【施設用】入力シート（こちらにご入力ください）'!$E$144="","*",'【施設用】入力シート（こちらにご入力ください）'!$E$144)</f>
        <v>*</v>
      </c>
      <c r="BQ9" s="59" t="str">
        <f>IF('【施設用】入力シート（こちらにご入力ください）'!$F$144="","*",'【施設用】入力シート（こちらにご入力ください）'!$F$144)</f>
        <v>*</v>
      </c>
      <c r="BR9" s="38" t="str">
        <f>IF('【施設用】入力シート（こちらにご入力ください）'!$G$144="","*",'【施設用】入力シート（こちらにご入力ください）'!$G$144)</f>
        <v>*</v>
      </c>
      <c r="BS9" s="59" t="str">
        <f>IF('【施設用】入力シート（こちらにご入力ください）'!$H$144="","*",'【施設用】入力シート（こちらにご入力ください）'!$H$144)</f>
        <v>*</v>
      </c>
      <c r="BT9" s="38" t="str">
        <f>IF('【施設用】入力シート（こちらにご入力ください）'!$I$144="","*",'【施設用】入力シート（こちらにご入力ください）'!$I$144)</f>
        <v>*</v>
      </c>
      <c r="BU9" s="46" t="str">
        <f>IF('【施設用】入力シート（こちらにご入力ください）'!$J$144="","*",'【施設用】入力シート（こちらにご入力ください）'!$J$144)</f>
        <v>*</v>
      </c>
      <c r="BV9" s="46" t="str">
        <f>IF('【施設用】入力シート（こちらにご入力ください）'!$K$144="","*",'【施設用】入力シート（こちらにご入力ください）'!$K$144)</f>
        <v>*</v>
      </c>
      <c r="BW9" s="38" t="str">
        <f>IF('【施設用】入力シート（こちらにご入力ください）'!$L$144="","*",'【施設用】入力シート（こちらにご入力ください）'!$L$144)</f>
        <v>*</v>
      </c>
      <c r="BX9" s="59" t="str">
        <f>IF('【施設用】入力シート（こちらにご入力ください）'!$M$144="","*",'【施設用】入力シート（こちらにご入力ください）'!$M$144)</f>
        <v>*</v>
      </c>
      <c r="BY9" s="59" t="str">
        <f>IF('【施設用】入力シート（こちらにご入力ください）'!$N$144="","*",'【施設用】入力シート（こちらにご入力ください）'!$N$144)</f>
        <v>*</v>
      </c>
      <c r="BZ9" s="59" t="str">
        <f>IF('【施設用】入力シート（こちらにご入力ください）'!$O$144="","*",'【施設用】入力シート（こちらにご入力ください）'!$O$144)</f>
        <v>*</v>
      </c>
      <c r="CA9" s="59" t="str">
        <f>IF('【施設用】入力シート（こちらにご入力ください）'!$P$144="","*",'【施設用】入力シート（こちらにご入力ください）'!$P$144)</f>
        <v>*</v>
      </c>
      <c r="CB9" s="59" t="str">
        <f>IF('【施設用】入力シート（こちらにご入力ください）'!$Q$144="","*",'【施設用】入力シート（こちらにご入力ください）'!$Q$144)</f>
        <v>*</v>
      </c>
      <c r="CC9" s="38" t="s">
        <v>488</v>
      </c>
      <c r="CD9" s="37" t="s">
        <v>488</v>
      </c>
      <c r="CE9" s="37" t="s">
        <v>488</v>
      </c>
      <c r="CF9" s="37" t="s">
        <v>488</v>
      </c>
      <c r="CG9" s="37" t="str">
        <f>IF('【施設用】入力シート（こちらにご入力ください）'!$D$159="","*",1)</f>
        <v>*</v>
      </c>
      <c r="CH9" s="37" t="str">
        <f>IF('【施設用】入力シート（こちらにご入力ください）'!$D$159="","*",'【施設用】入力シート（こちらにご入力ください）'!$D$159)</f>
        <v>*</v>
      </c>
      <c r="CI9" s="37" t="s">
        <v>488</v>
      </c>
      <c r="CJ9" s="37" t="s">
        <v>488</v>
      </c>
      <c r="CK9" s="37" t="str">
        <f>IF(OR('【施設用】入力シート（こちらにご入力ください）'!$D$133&lt;&gt;"",'【施設用】入力シート（こちらにご入力ください）'!$D$134&lt;&gt;""),1,"*")</f>
        <v>*</v>
      </c>
      <c r="CL9" s="37" t="str">
        <f>IF('【施設用】入力シート（こちらにご入力ください）'!$D$135&lt;&gt;"",1,"*")</f>
        <v>*</v>
      </c>
      <c r="CM9" s="39" t="str">
        <f>IF('【施設用】入力シート（こちらにご入力ください）'!$D$136="○",1,IF('【施設用】入力シート（こちらにご入力ください）'!$D$136="－",2,"*"))</f>
        <v>*</v>
      </c>
      <c r="CN9" s="39" t="str">
        <f>IF('【施設用】入力シート（こちらにご入力ください）'!$D$137="○",1,IF('【施設用】入力シート（こちらにご入力ください）'!$D$137="－",2,"*"))</f>
        <v>*</v>
      </c>
      <c r="CO9" s="39" t="str">
        <f>IF('【施設用】入力シート（こちらにご入力ください）'!$D$138="○",1,IF('【施設用】入力シート（こちらにご入力ください）'!$D$138="－",2,"*"))</f>
        <v>*</v>
      </c>
      <c r="CP9" s="39" t="str">
        <f>IF('【施設用】入力シート（こちらにご入力ください）'!$D$139="○",1,IF('【施設用】入力シート（こちらにご入力ください）'!$D$139="－",2,"*"))</f>
        <v>*</v>
      </c>
      <c r="CQ9" s="39" t="str">
        <f>IF('【施設用】入力シート（こちらにご入力ください）'!$D$140="○",1,IF('【施設用】入力シート（こちらにご入力ください）'!$D$140="－",2,"*"))</f>
        <v>*</v>
      </c>
      <c r="CR9" s="37" t="str">
        <f>IF('【施設用】入力シート（こちらにご入力ください）'!$D$146="○",1,IF('【施設用】入力シート（こちらにご入力ください）'!$D$146="－",2,"*"))</f>
        <v>*</v>
      </c>
      <c r="CS9" s="37" t="str">
        <f>IF('【施設用】入力シート（こちらにご入力ください）'!$D$147="○",1,IF('【施設用】入力シート（こちらにご入力ください）'!$D$147="－",2,"*"))</f>
        <v>*</v>
      </c>
      <c r="CT9" s="37" t="str">
        <f>IF('【施設用】入力シート（こちらにご入力ください）'!$D$148="○",1,IF('【施設用】入力シート（こちらにご入力ください）'!$D$148="－",2,"*"))</f>
        <v>*</v>
      </c>
      <c r="CU9" s="37" t="str">
        <f>IF('【施設用】入力シート（こちらにご入力ください）'!$D$149="○",1,IF('【施設用】入力シート（こちらにご入力ください）'!$D$149="－",2,"*"))</f>
        <v>*</v>
      </c>
      <c r="CV9" s="37" t="str">
        <f>IF('【施設用】入力シート（こちらにご入力ください）'!$D$152="１実施している",1,IF('【施設用】入力シート（こちらにご入力ください）'!$D$152="２実施していない",2,"*"))</f>
        <v>*</v>
      </c>
      <c r="CW9" s="37" t="str">
        <f>IF('【施設用】入力シート（こちらにご入力ください）'!$D$154="１有",1,IF('【施設用】入力シート（こちらにご入力ください）'!$D$154="２無",2,"*"))</f>
        <v>*</v>
      </c>
      <c r="CX9" s="37" t="str">
        <f>IF('【施設用】入力シート（こちらにご入力ください）'!$D$156="１有",1,IF('【施設用】入力シート（こちらにご入力ください）'!$D$156="２無",2,"*"))</f>
        <v>*</v>
      </c>
      <c r="CY9" s="37" t="str">
        <f>IF('【施設用】入力シート（こちらにご入力ください）'!$D$157="１有",1,IF('【施設用】入力シート（こちらにご入力ください）'!$D$157="２無",2,"*"))</f>
        <v>*</v>
      </c>
      <c r="CZ9" s="37" t="str">
        <f>IF('【施設用】入力シート（こちらにご入力ください）'!$D$160="１有",1,IF('【施設用】入力シート（こちらにご入力ください）'!$D$160="２無",2,"*"))</f>
        <v>*</v>
      </c>
      <c r="DA9" s="37" t="str">
        <f>IF('【施設用】入力シート（こちらにご入力ください）'!$D$161="１有",1,IF('【施設用】入力シート（こちらにご入力ください）'!$D$161="２無",2,"*"))</f>
        <v>*</v>
      </c>
      <c r="DB9" s="37" t="str">
        <f>IF('【施設用】入力シート（こちらにご入力ください）'!$D$163="１有",1,IF('【施設用】入力シート（こちらにご入力ください）'!$D$163="２無",2,"*"))</f>
        <v>*</v>
      </c>
      <c r="DC9" s="37" t="str">
        <f>IF('【施設用】入力シート（こちらにご入力ください）'!$D$165="１有",1,IF('【施設用】入力シート（こちらにご入力ください）'!$D$165="２無",2,"*"))</f>
        <v>*</v>
      </c>
      <c r="DD9" s="38" t="str">
        <f>IF($DC9&lt;&gt;1,"*",IF('【施設用】入力シート（こちらにご入力ください）'!$D$166="○",1,IF('【施設用】入力シート（こちらにご入力ください）'!$D$166="－",2,"*")))</f>
        <v>*</v>
      </c>
      <c r="DE9" s="38" t="str">
        <f>IF($DC9&lt;&gt;1,"*",IF('【施設用】入力シート（こちらにご入力ください）'!$D$167="○",1,IF('【施設用】入力シート（こちらにご入力ください）'!$D$167="－",2,"*")))</f>
        <v>*</v>
      </c>
      <c r="DF9" s="38" t="str">
        <f>IF($DC9&lt;&gt;1,"*",IF('【施設用】入力シート（こちらにご入力ください）'!$D$168="○",1,IF('【施設用】入力シート（こちらにご入力ください）'!$D$168="－",2,"*")))</f>
        <v>*</v>
      </c>
      <c r="DG9" s="38" t="str">
        <f>IF($DC9&lt;&gt;1,"*",IF('【施設用】入力シート（こちらにご入力ください）'!$D$169="○",1,IF('【施設用】入力シート（こちらにご入力ください）'!$D$169="－",2,"*")))</f>
        <v>*</v>
      </c>
      <c r="DH9" s="38" t="str">
        <f>IF($DC9&lt;&gt;1,"*",IF('【施設用】入力シート（こちらにご入力ください）'!$D$170="○",1,IF('【施設用】入力シート（こちらにご入力ください）'!$D$170="－",2,"*")))</f>
        <v>*</v>
      </c>
      <c r="DI9" s="38" t="str">
        <f>IF($DC9&lt;&gt;1,"*",IF('【施設用】入力シート（こちらにご入力ください）'!$D$171="○",1,IF('【施設用】入力シート（こちらにご入力ください）'!$D$171="－",2,"*")))</f>
        <v>*</v>
      </c>
      <c r="DJ9" s="37" t="str">
        <f>IF('【施設用】入力シート（こちらにご入力ください）'!$D$173="１有",1,IF('【施設用】入力シート（こちらにご入力ください）'!$D$173="２無",2,"*"))</f>
        <v>*</v>
      </c>
      <c r="DK9" s="37" t="str">
        <f>IF('【施設用】入力シート（こちらにご入力ください）'!$D$178="１有",1,IF('【施設用】入力シート（こちらにご入力ください）'!$D$178="２無",2,"*"))</f>
        <v>*</v>
      </c>
      <c r="DL9" s="38" t="str">
        <f>IF($DK9&lt;&gt;1,"*",IF('【施設用】入力シート（こちらにご入力ください）'!$D$179="○",1,IF('【施設用】入力シート（こちらにご入力ください）'!$D$179="－",2,"*")))</f>
        <v>*</v>
      </c>
      <c r="DM9" s="38" t="str">
        <f>IF($DK9&lt;&gt;1,"*",IF('【施設用】入力シート（こちらにご入力ください）'!$D$180="○",1,IF('【施設用】入力シート（こちらにご入力ください）'!$D$180="－",2,"*")))</f>
        <v>*</v>
      </c>
      <c r="DN9" s="38" t="str">
        <f>IF($DK9&lt;&gt;1,"*",IF('【施設用】入力シート（こちらにご入力ください）'!$D$181="○",1,IF('【施設用】入力シート（こちらにご入力ください）'!$D$181="－",2,"*")))</f>
        <v>*</v>
      </c>
      <c r="DO9" s="38" t="str">
        <f>IF($DK9&lt;&gt;1,"*",IF('【施設用】入力シート（こちらにご入力ください）'!$D$182="○",1,IF('【施設用】入力シート（こちらにご入力ください）'!$D$182="－",2,"*")))</f>
        <v>*</v>
      </c>
      <c r="DP9" s="38" t="s">
        <v>488</v>
      </c>
      <c r="DQ9" s="38" t="str">
        <f>IF($DK9&lt;&gt;1,"*",IF('【施設用】入力シート（こちらにご入力ください）'!$D$183="○",1,IF('【施設用】入力シート（こちらにご入力ください）'!$D$183="－",2,"*")))</f>
        <v>*</v>
      </c>
      <c r="DR9" s="38" t="str">
        <f>IF($DK9&lt;&gt;1,"*",IF('【施設用】入力シート（こちらにご入力ください）'!$D$184="○",1,IF('【施設用】入力シート（こちらにご入力ください）'!$D$184="－",2,"*")))</f>
        <v>*</v>
      </c>
      <c r="DS9" s="38" t="str">
        <f>IF('【施設用】入力シート（こちらにご入力ください）'!$D$187="１有",1,IF('【施設用】入力シート（こちらにご入力ください）'!$D$187="２無",2,"*"))</f>
        <v>*</v>
      </c>
      <c r="DT9" s="37" t="str">
        <f>IF('【施設用】入力シート（こちらにご入力ください）'!$D$198="１有",1,IF('【施設用】入力シート（こちらにご入力ください）'!$D$198="２無",2,"*"))</f>
        <v>*</v>
      </c>
      <c r="DU9" s="37" t="str">
        <f>IF('【施設用】入力シート（こちらにご入力ください）'!$D$199="１有",1,IF('【施設用】入力シート（こちらにご入力ください）'!$D$199="２無",2,"*"))</f>
        <v>*</v>
      </c>
      <c r="DV9" s="37" t="str">
        <f>IF('【施設用】入力シート（こちらにご入力ください）'!$D$200="１有",1,IF('【施設用】入力シート（こちらにご入力ください）'!$D$200="２無",2,"*"))</f>
        <v>*</v>
      </c>
      <c r="DW9" s="37" t="str">
        <f>IF('【施設用】入力シート（こちらにご入力ください）'!$D$205="１有",1,IF('【施設用】入力シート（こちらにご入力ください）'!$D$205="２無",2,"*"))</f>
        <v>*</v>
      </c>
      <c r="DX9" s="37" t="str">
        <f>IF($DW9&lt;&gt;1,"*",IF('【施設用】入力シート（こちらにご入力ください）'!$D$206="○",1,IF('【施設用】入力シート（こちらにご入力ください）'!$D$206="－",2,"*")))</f>
        <v>*</v>
      </c>
      <c r="DY9" s="37" t="str">
        <f>IF($DW9&lt;&gt;1,"*",IF('【施設用】入力シート（こちらにご入力ください）'!$D$207="○",1,IF('【施設用】入力シート（こちらにご入力ください）'!$D$207="－",2,"*")))</f>
        <v>*</v>
      </c>
      <c r="DZ9" s="37" t="str">
        <f>IF($DW9&lt;&gt;1,"*",IF('【施設用】入力シート（こちらにご入力ください）'!$D$208="○",1,IF('【施設用】入力シート（こちらにご入力ください）'!$D$208="－",2,"*")))</f>
        <v>*</v>
      </c>
      <c r="EA9" s="37" t="str">
        <f>IF('【施設用】入力シート（こちらにご入力ください）'!$D$210="１有",1,IF('【施設用】入力シート（こちらにご入力ください）'!$D$210="２無",2,"*"))</f>
        <v>*</v>
      </c>
      <c r="EB9" s="40"/>
      <c r="EC9" s="40"/>
      <c r="ED9" s="37" t="str">
        <f>IF(OR(N(EB9)&gt;0,N(EC9)&gt;0),"1","")</f>
        <v/>
      </c>
    </row>
  </sheetData>
  <sheetProtection algorithmName="SHA-512" hashValue="FR6x7IyyFrQA2i09ngIx0fDZUHBKvp+tXxheZKYvOWXLeqns+t585eAKNVOWJt+v/I4HB8TGlIZIyi/z7fgfHQ==" saltValue="AG/TRC0PIRr+FQvjzTR+3Q==" spinCount="100000" sheet="1" objects="1" scenarios="1"/>
  <phoneticPr fontId="10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"/>
  <sheetViews>
    <sheetView zoomScaleNormal="100" workbookViewId="0"/>
  </sheetViews>
  <sheetFormatPr defaultColWidth="8.6640625" defaultRowHeight="14.4"/>
  <sheetData>
    <row r="1" spans="1:12">
      <c r="A1" s="1" t="s">
        <v>489</v>
      </c>
      <c r="B1" s="1" t="s">
        <v>48</v>
      </c>
      <c r="C1" s="1" t="s">
        <v>53</v>
      </c>
      <c r="D1" s="1" t="s">
        <v>490</v>
      </c>
      <c r="E1" s="1" t="s">
        <v>74</v>
      </c>
      <c r="F1" s="1" t="s">
        <v>491</v>
      </c>
      <c r="G1" s="1" t="s">
        <v>492</v>
      </c>
      <c r="H1" s="1" t="s">
        <v>237</v>
      </c>
      <c r="I1" s="1" t="s">
        <v>240</v>
      </c>
      <c r="J1" t="s">
        <v>88</v>
      </c>
      <c r="K1" t="s">
        <v>18</v>
      </c>
      <c r="L1" t="s">
        <v>143</v>
      </c>
    </row>
    <row r="2" spans="1:12">
      <c r="A2" s="1" t="s">
        <v>493</v>
      </c>
      <c r="B2" s="1" t="s">
        <v>494</v>
      </c>
      <c r="C2" s="1" t="s">
        <v>495</v>
      </c>
      <c r="D2" s="1" t="s">
        <v>496</v>
      </c>
      <c r="E2" s="1" t="s">
        <v>243</v>
      </c>
      <c r="F2" s="1" t="s">
        <v>84</v>
      </c>
      <c r="G2" s="1" t="s">
        <v>497</v>
      </c>
      <c r="H2" s="1" t="s">
        <v>498</v>
      </c>
      <c r="I2" s="1" t="s">
        <v>499</v>
      </c>
      <c r="J2" t="s">
        <v>62</v>
      </c>
      <c r="K2" t="s">
        <v>500</v>
      </c>
      <c r="L2" t="s">
        <v>144</v>
      </c>
    </row>
    <row r="3" spans="1:12">
      <c r="A3" s="1" t="s">
        <v>44</v>
      </c>
      <c r="B3" s="1" t="s">
        <v>501</v>
      </c>
      <c r="F3" s="1" t="s">
        <v>502</v>
      </c>
      <c r="G3" s="1" t="s">
        <v>503</v>
      </c>
      <c r="K3" t="s">
        <v>504</v>
      </c>
    </row>
    <row r="4" spans="1:12">
      <c r="A4" s="1" t="s">
        <v>505</v>
      </c>
      <c r="B4" s="1" t="s">
        <v>506</v>
      </c>
      <c r="G4" s="1" t="s">
        <v>506</v>
      </c>
      <c r="K4" t="s">
        <v>507</v>
      </c>
    </row>
    <row r="5" spans="1:12">
      <c r="K5" t="s">
        <v>508</v>
      </c>
    </row>
    <row r="6" spans="1:12">
      <c r="K6" t="s">
        <v>509</v>
      </c>
    </row>
    <row r="7" spans="1:12">
      <c r="K7" t="s">
        <v>510</v>
      </c>
    </row>
  </sheetData>
  <phoneticPr fontId="10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【施設用】入力シート（こちらにご入力ください）</vt:lpstr>
      <vt:lpstr>【施設・保健所用】印刷シート（入力不要）</vt:lpstr>
      <vt:lpstr>【保健所用】データシート（入力不要）</vt:lpstr>
      <vt:lpstr>選択肢</vt:lpstr>
      <vt:lpstr>'【施設用】入力シート（こちらにご入力ください）'!Print_Area</vt:lpstr>
      <vt:lpstr>'【施設用】入力シート（こちらにご入力ください）'!Print_Titles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山本 敦弘</cp:lastModifiedBy>
  <dcterms:created xsi:type="dcterms:W3CDTF">2026-10-29T08:56:21Z</dcterms:created>
  <dcterms:modified xsi:type="dcterms:W3CDTF">2026-10-29T09:05:03Z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2026-09-02T04:11:09Z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a5680821-624e-44cf-a42e-f4b615892801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