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36056\Desktop\"/>
    </mc:Choice>
  </mc:AlternateContent>
  <xr:revisionPtr revIDLastSave="0" documentId="13_ncr:1_{F12FA0D3-DECD-4444-BAB6-B499C5EC7D78}" xr6:coauthVersionLast="47" xr6:coauthVersionMax="47" xr10:uidLastSave="{00000000-0000-0000-0000-000000000000}"/>
  <bookViews>
    <workbookView xWindow="9840" yWindow="1620" windowWidth="25128" windowHeight="17496" tabRatio="693" xr2:uid="{00000000-000D-0000-FFFF-FFFF00000000}"/>
  </bookViews>
  <sheets>
    <sheet name="【施設用】入力シート（こちらにご入力ください）" sheetId="1" r:id="rId1"/>
    <sheet name="【施設・保健所用】印刷シート（入力不要）" sheetId="2" r:id="rId2"/>
    <sheet name="【保健所用】データシート（入力不要）" sheetId="3" r:id="rId3"/>
    <sheet name="選択肢" sheetId="4" state="hidden" r:id="rId4"/>
  </sheets>
  <definedNames>
    <definedName name="_xlnm.Print_Area" localSheetId="0">'【施設用】入力シート（こちらにご入力ください）'!$A$1:$Q$197</definedName>
    <definedName name="_xlnm.Print_Titles" localSheetId="0">'【施設用】入力シート（こちらにご入力ください）'!$6:$6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5" i="1" l="1"/>
  <c r="S134" i="1"/>
  <c r="S133" i="1"/>
  <c r="ED9" i="3"/>
  <c r="EA9" i="3"/>
  <c r="DW9" i="3"/>
  <c r="DZ9" i="3" s="1"/>
  <c r="DV9" i="3"/>
  <c r="DU9" i="3"/>
  <c r="DT9" i="3"/>
  <c r="DR9" i="3"/>
  <c r="DP9" i="3"/>
  <c r="DO9" i="3"/>
  <c r="DN9" i="3"/>
  <c r="DM9" i="3"/>
  <c r="DL9" i="3"/>
  <c r="DK9" i="3"/>
  <c r="DJ9" i="3"/>
  <c r="DI9" i="3"/>
  <c r="DH9" i="3"/>
  <c r="DG9" i="3"/>
  <c r="DF9" i="3"/>
  <c r="DD9" i="3"/>
  <c r="DC9" i="3"/>
  <c r="DE9" i="3" s="1"/>
  <c r="DB9" i="3"/>
  <c r="DA9" i="3"/>
  <c r="CZ9" i="3"/>
  <c r="CY9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J9" i="3"/>
  <c r="CI9" i="3"/>
  <c r="CH9" i="3"/>
  <c r="CG9" i="3"/>
  <c r="CF9" i="3"/>
  <c r="CC9" i="3"/>
  <c r="CE9" i="3" s="1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O9" i="3"/>
  <c r="AN9" i="3"/>
  <c r="AM9" i="3"/>
  <c r="AR9" i="3" s="1"/>
  <c r="AJ9" i="3"/>
  <c r="AI9" i="3"/>
  <c r="AH9" i="3"/>
  <c r="AE9" i="3"/>
  <c r="AD9" i="3"/>
  <c r="AG9" i="3" s="1"/>
  <c r="AC9" i="3"/>
  <c r="AB9" i="3"/>
  <c r="AA9" i="3"/>
  <c r="Z9" i="3"/>
  <c r="AF9" i="3" s="1"/>
  <c r="Y9" i="3"/>
  <c r="X9" i="3"/>
  <c r="W9" i="3"/>
  <c r="T9" i="3"/>
  <c r="S9" i="3"/>
  <c r="E9" i="3" s="1"/>
  <c r="R9" i="3"/>
  <c r="Q9" i="3"/>
  <c r="P9" i="3"/>
  <c r="O9" i="3"/>
  <c r="N9" i="3"/>
  <c r="M9" i="3"/>
  <c r="K9" i="3"/>
  <c r="J9" i="3"/>
  <c r="I9" i="3"/>
  <c r="H9" i="3"/>
  <c r="G9" i="3"/>
  <c r="C9" i="3"/>
  <c r="B9" i="3"/>
  <c r="A9" i="3"/>
  <c r="Z79" i="2"/>
  <c r="Q79" i="2"/>
  <c r="H79" i="2"/>
  <c r="H77" i="2"/>
  <c r="H75" i="2"/>
  <c r="L74" i="2"/>
  <c r="H74" i="2"/>
  <c r="L73" i="2"/>
  <c r="H73" i="2"/>
  <c r="AB72" i="2"/>
  <c r="P72" i="2"/>
  <c r="A70" i="2"/>
  <c r="H69" i="2"/>
  <c r="K68" i="2"/>
  <c r="G68" i="2"/>
  <c r="K67" i="2"/>
  <c r="G67" i="2"/>
  <c r="G65" i="2"/>
  <c r="O64" i="2"/>
  <c r="G64" i="2"/>
  <c r="AC61" i="2"/>
  <c r="Y61" i="2"/>
  <c r="N61" i="2"/>
  <c r="I61" i="2"/>
  <c r="I60" i="2"/>
  <c r="I59" i="2"/>
  <c r="O58" i="2"/>
  <c r="Y57" i="2"/>
  <c r="E57" i="2"/>
  <c r="AE56" i="2"/>
  <c r="AC56" i="2"/>
  <c r="AA56" i="2"/>
  <c r="Y56" i="2"/>
  <c r="W56" i="2"/>
  <c r="U56" i="2"/>
  <c r="S56" i="2"/>
  <c r="Q56" i="2"/>
  <c r="O56" i="2"/>
  <c r="M56" i="2"/>
  <c r="K56" i="2"/>
  <c r="I56" i="2"/>
  <c r="G56" i="2"/>
  <c r="E56" i="2"/>
  <c r="AE55" i="2"/>
  <c r="AC55" i="2"/>
  <c r="AA55" i="2"/>
  <c r="Y55" i="2"/>
  <c r="W55" i="2"/>
  <c r="U55" i="2"/>
  <c r="S55" i="2"/>
  <c r="Q55" i="2"/>
  <c r="O55" i="2"/>
  <c r="M55" i="2"/>
  <c r="K55" i="2"/>
  <c r="I55" i="2"/>
  <c r="G55" i="2"/>
  <c r="E55" i="2"/>
  <c r="L52" i="2"/>
  <c r="L51" i="2"/>
  <c r="AB50" i="2"/>
  <c r="L50" i="2"/>
  <c r="AB48" i="2"/>
  <c r="G48" i="2"/>
  <c r="AB47" i="2"/>
  <c r="Q47" i="2"/>
  <c r="L47" i="2"/>
  <c r="L48" i="2" s="1"/>
  <c r="G47" i="2"/>
  <c r="A47" i="2"/>
  <c r="AB46" i="2"/>
  <c r="Q46" i="2"/>
  <c r="L46" i="2"/>
  <c r="G46" i="2"/>
  <c r="A46" i="2"/>
  <c r="AB45" i="2"/>
  <c r="Q45" i="2"/>
  <c r="Q48" i="2" s="1"/>
  <c r="L45" i="2"/>
  <c r="G45" i="2"/>
  <c r="A45" i="2"/>
  <c r="AB44" i="2"/>
  <c r="Q43" i="2"/>
  <c r="G43" i="2"/>
  <c r="S40" i="2"/>
  <c r="O40" i="2"/>
  <c r="K40" i="2"/>
  <c r="G40" i="2"/>
  <c r="S39" i="2"/>
  <c r="O39" i="2"/>
  <c r="K39" i="2"/>
  <c r="G39" i="2"/>
  <c r="AE38" i="2"/>
  <c r="AB38" i="2"/>
  <c r="W38" i="2"/>
  <c r="S38" i="2"/>
  <c r="O38" i="2"/>
  <c r="K38" i="2"/>
  <c r="G38" i="2"/>
  <c r="S37" i="2"/>
  <c r="O37" i="2"/>
  <c r="K37" i="2"/>
  <c r="K41" i="2" s="1"/>
  <c r="G37" i="2"/>
  <c r="AE36" i="2"/>
  <c r="AB36" i="2"/>
  <c r="W36" i="2"/>
  <c r="S36" i="2"/>
  <c r="S41" i="2" s="1"/>
  <c r="O36" i="2"/>
  <c r="O41" i="2" s="1"/>
  <c r="K36" i="2"/>
  <c r="G36" i="2"/>
  <c r="G41" i="2" s="1"/>
  <c r="W32" i="2"/>
  <c r="S31" i="2"/>
  <c r="O31" i="2"/>
  <c r="K31" i="2"/>
  <c r="G31" i="2"/>
  <c r="A31" i="2"/>
  <c r="W30" i="2"/>
  <c r="S30" i="2"/>
  <c r="O30" i="2"/>
  <c r="K30" i="2"/>
  <c r="G30" i="2"/>
  <c r="S29" i="2"/>
  <c r="O29" i="2"/>
  <c r="K29" i="2"/>
  <c r="G29" i="2"/>
  <c r="W28" i="2"/>
  <c r="S28" i="2"/>
  <c r="O28" i="2"/>
  <c r="O32" i="2" s="1"/>
  <c r="K28" i="2"/>
  <c r="G28" i="2"/>
  <c r="G32" i="2" s="1"/>
  <c r="T32" i="2" s="1"/>
  <c r="S27" i="2"/>
  <c r="O27" i="2"/>
  <c r="K27" i="2"/>
  <c r="K32" i="2" s="1"/>
  <c r="G27" i="2"/>
  <c r="AA26" i="2"/>
  <c r="AA24" i="2"/>
  <c r="R24" i="2"/>
  <c r="L24" i="2"/>
  <c r="A24" i="2"/>
  <c r="H23" i="2"/>
  <c r="F22" i="2"/>
  <c r="AA21" i="2"/>
  <c r="F21" i="2"/>
  <c r="F20" i="2"/>
  <c r="W19" i="2"/>
  <c r="N19" i="2"/>
  <c r="G19" i="2"/>
  <c r="F19" i="2"/>
  <c r="W18" i="2"/>
  <c r="N18" i="2"/>
  <c r="N17" i="2"/>
  <c r="W16" i="2"/>
  <c r="N16" i="2"/>
  <c r="F15" i="2"/>
  <c r="T14" i="2"/>
  <c r="F14" i="2"/>
  <c r="W13" i="2"/>
  <c r="F13" i="2"/>
  <c r="D12" i="2"/>
  <c r="A10" i="2"/>
  <c r="X8" i="2"/>
  <c r="G8" i="2"/>
  <c r="AC7" i="2"/>
  <c r="T7" i="2"/>
  <c r="G7" i="2"/>
  <c r="X6" i="2"/>
  <c r="G6" i="2"/>
  <c r="X5" i="2"/>
  <c r="G5" i="2"/>
  <c r="V3" i="2"/>
  <c r="U3" i="2"/>
  <c r="S197" i="1"/>
  <c r="S196" i="1"/>
  <c r="S195" i="1"/>
  <c r="S194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6" i="1"/>
  <c r="S155" i="1"/>
  <c r="S154" i="1"/>
  <c r="S153" i="1"/>
  <c r="D151" i="1"/>
  <c r="G63" i="2" s="1"/>
  <c r="S143" i="1"/>
  <c r="S142" i="1"/>
  <c r="S141" i="1"/>
  <c r="S140" i="1"/>
  <c r="S139" i="1"/>
  <c r="S138" i="1"/>
  <c r="S137" i="1"/>
  <c r="S136" i="1"/>
  <c r="S132" i="1"/>
  <c r="S116" i="1"/>
  <c r="S115" i="1"/>
  <c r="S114" i="1"/>
  <c r="S113" i="1"/>
  <c r="S112" i="1"/>
  <c r="S107" i="1"/>
  <c r="S105" i="1"/>
  <c r="S104" i="1"/>
  <c r="S103" i="1"/>
  <c r="S93" i="1"/>
  <c r="S92" i="1"/>
  <c r="S91" i="1"/>
  <c r="S90" i="1"/>
  <c r="S89" i="1"/>
  <c r="S86" i="1"/>
  <c r="S85" i="1"/>
  <c r="S84" i="1"/>
  <c r="S83" i="1"/>
  <c r="S82" i="1"/>
  <c r="S81" i="1"/>
  <c r="D79" i="1"/>
  <c r="S69" i="1"/>
  <c r="S68" i="1"/>
  <c r="S67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8" i="1"/>
  <c r="S46" i="1"/>
  <c r="S45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6" i="1"/>
  <c r="S25" i="1"/>
  <c r="S24" i="1"/>
  <c r="S23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S2" i="1" s="1"/>
  <c r="S3" i="1" s="1"/>
  <c r="G8" i="1"/>
  <c r="S1" i="1" l="1"/>
  <c r="D7" i="1" s="1"/>
  <c r="D9" i="3"/>
  <c r="DX9" i="3"/>
  <c r="AP9" i="3"/>
  <c r="DY9" i="3"/>
  <c r="AQ9" i="3"/>
</calcChain>
</file>

<file path=xl/sharedStrings.xml><?xml version="1.0" encoding="utf-8"?>
<sst xmlns="http://schemas.openxmlformats.org/spreadsheetml/2006/main" count="780" uniqueCount="490">
  <si>
    <t>栄養管理報告書（学校用）　第４号様式　入力シート</t>
  </si>
  <si>
    <t>台帳の施設番号（保健所記入欄）▶</t>
  </si>
  <si>
    <t>【使い方】ピンク色・黄色のセルに入力してください（前の回答により入力不要になった欄は濃い灰色に変わります）。該当がない数値欄は「０」を入力してください。</t>
  </si>
  <si>
    <t>　右端の「入力方法・選択肢」欄に「▼」がある項目はプルダウンから選択します（選択肢以外は入力できません）。複数選択の項目は、該当するものに「○」、該当しないものに「－」を選んでください。</t>
  </si>
  <si>
    <t>　入力内容は「【施設・保健所用】印刷シート」に自動反映されますので、提出前に印刷等により内容をご確認ください。</t>
  </si>
  <si>
    <t>　凡例：黄色＝入力欄　／　濃い灰色＝前の回答により入力不要　／　緑色＝保健所記入欄（施設は入力不要）　　※郵便番号・電話番号・FAX・メールアドレス・数値は半角で入力してください。　※ピンク色＝入力が必要な未入力欄（７行目の「未入力チェック」に件数が表示されます）</t>
  </si>
  <si>
    <t>項目</t>
  </si>
  <si>
    <t>入力値</t>
  </si>
  <si>
    <t>記入例</t>
  </si>
  <si>
    <t>入力方法・選択肢</t>
  </si>
  <si>
    <t>未入力チェック用（表示しなくても構いません）</t>
  </si>
  <si>
    <t>■未入力チェック</t>
  </si>
  <si>
    <t>★必ず選択　食数が１回２０食未満かつ１日５０食未満の施設</t>
  </si>
  <si>
    <t>＜表紙＞</t>
  </si>
  <si>
    <t>報告日</t>
  </si>
  <si>
    <t>2026/12/1</t>
  </si>
  <si>
    <t>日付を入力（例：2026/12/1）※11月1日より前の日付は入力できません</t>
  </si>
  <si>
    <t>提出先保健所名</t>
  </si>
  <si>
    <t>岐阜保健所</t>
  </si>
  <si>
    <t>▼選択：提出先の保健所</t>
  </si>
  <si>
    <t>施設の名称</t>
  </si>
  <si>
    <t>施設の所在地（郵便番号）</t>
  </si>
  <si>
    <t>500-8384</t>
  </si>
  <si>
    <t>半角で入力（例：500-8384）</t>
  </si>
  <si>
    <t>施設の所在地</t>
  </si>
  <si>
    <t>岐阜市薮田南２-１-１</t>
  </si>
  <si>
    <t>施設設置者（職名・氏名）</t>
  </si>
  <si>
    <t>施設管理者（職名・氏名）</t>
  </si>
  <si>
    <t>栄養管理部門名</t>
  </si>
  <si>
    <t>給食室</t>
  </si>
  <si>
    <t>栄養管理責任者（職名・氏名）</t>
  </si>
  <si>
    <t>栄養教諭　美濃　一郎</t>
  </si>
  <si>
    <t>ＴＥＬ</t>
  </si>
  <si>
    <t>058-272-1111</t>
  </si>
  <si>
    <t>半角で入力（例：058-272-1111）</t>
  </si>
  <si>
    <t>ＦＡＸ</t>
  </si>
  <si>
    <t>058-272-2222</t>
  </si>
  <si>
    <t>半角で入力（例：058-272-2222）</t>
  </si>
  <si>
    <t>代表Ｅ-mail</t>
  </si>
  <si>
    <t>kyushoku@example.lg.jp</t>
  </si>
  <si>
    <t>半角英数字で入力（例：kyushoku@example.lg.jp）</t>
  </si>
  <si>
    <t>①対象校</t>
  </si>
  <si>
    <t>小学校（校数）</t>
  </si>
  <si>
    <t>1</t>
  </si>
  <si>
    <t>半角数字（整数）</t>
  </si>
  <si>
    <t>中学校（校数）</t>
  </si>
  <si>
    <t>高等学校（校数）</t>
  </si>
  <si>
    <t>特別支援学校（校数）</t>
  </si>
  <si>
    <t>その他（名称）</t>
  </si>
  <si>
    <t>（例）義務教育学校</t>
  </si>
  <si>
    <t>その他（校数）</t>
  </si>
  <si>
    <t>②給食の運営方式</t>
  </si>
  <si>
    <t>運営方式</t>
  </si>
  <si>
    <t>１直営</t>
  </si>
  <si>
    <t>▼選択：１直営／２委託</t>
  </si>
  <si>
    <t>委託の区分</t>
  </si>
  <si>
    <t>▼選択：全面／一部</t>
  </si>
  <si>
    <t>委託契約書類の整備</t>
  </si>
  <si>
    <t>▼選択：１有／２無</t>
  </si>
  <si>
    <t>委託先名称</t>
  </si>
  <si>
    <t>委託先所在地</t>
  </si>
  <si>
    <t>委託内容：１献立作成</t>
  </si>
  <si>
    <t>－</t>
  </si>
  <si>
    <t>▼選択：○（該当する）／－（該当しない）</t>
  </si>
  <si>
    <t>委託内容：２材料購入</t>
  </si>
  <si>
    <t>委託内容：３調理</t>
  </si>
  <si>
    <t>委託内容：４配膳</t>
  </si>
  <si>
    <t>委託内容：５下膳</t>
  </si>
  <si>
    <t>委託内容：６食器洗浄</t>
  </si>
  <si>
    <t>委託内容：７施設外調理</t>
  </si>
  <si>
    <t>委託内容：８その他</t>
  </si>
  <si>
    <t>委託内容：８その他の内容</t>
  </si>
  <si>
    <t>③④目的・組織図</t>
  </si>
  <si>
    <t>③栄養管理業務担当部門(給食)の目的・目標・方針</t>
  </si>
  <si>
    <t>１有</t>
  </si>
  <si>
    <t>④組織図</t>
  </si>
  <si>
    <t>⑤給食の機能</t>
  </si>
  <si>
    <t>健康づくりの一環として給食が機能しているか</t>
  </si>
  <si>
    <t>１十分機能している</t>
  </si>
  <si>
    <t>▼選択：１十分機能している／２まだ十分でない／３機能していない／４分からない</t>
  </si>
  <si>
    <t>⑥栄養管理等について検討する会議</t>
  </si>
  <si>
    <t>会議の有無</t>
  </si>
  <si>
    <t>会議の名称</t>
  </si>
  <si>
    <t>給食運営委員会</t>
  </si>
  <si>
    <t>実施回数</t>
  </si>
  <si>
    <t>3</t>
  </si>
  <si>
    <t>実施回数の単位</t>
  </si>
  <si>
    <t>年</t>
  </si>
  <si>
    <t>▼選択：週／月／年</t>
  </si>
  <si>
    <t>会議の記録</t>
  </si>
  <si>
    <t>構成職種：１施設長</t>
  </si>
  <si>
    <t>○</t>
  </si>
  <si>
    <t>構成職種：２給食主任</t>
  </si>
  <si>
    <t>構成職種：３栄養教諭・学校栄養職員</t>
  </si>
  <si>
    <t>構成職種：４調理師(員)</t>
  </si>
  <si>
    <t>構成職種：５教員代表</t>
  </si>
  <si>
    <t>構成職種：６受託業者</t>
  </si>
  <si>
    <t>構成職種：７保護者代表</t>
  </si>
  <si>
    <t>構成職種：８その他</t>
  </si>
  <si>
    <t>構成職種：８その他の内容</t>
  </si>
  <si>
    <t>構成職種　合計人数</t>
  </si>
  <si>
    <t>8</t>
  </si>
  <si>
    <t>会議の目的</t>
  </si>
  <si>
    <t>給食内容及び衛生管理の検討</t>
  </si>
  <si>
    <t>⑦従事者の研修</t>
  </si>
  <si>
    <t>研修の有無</t>
  </si>
  <si>
    <t>管理栄養士・栄養士１人当たりの参加回数／年</t>
  </si>
  <si>
    <t>2</t>
  </si>
  <si>
    <t>半角数字（小数可。２年に１回の場合は 0.5）</t>
  </si>
  <si>
    <t>調理従事者１人当たりの参加回数／年</t>
  </si>
  <si>
    <t>⑧食数</t>
  </si>
  <si>
    <t>食数（人）</t>
  </si>
  <si>
    <t>朝</t>
  </si>
  <si>
    <t>昼</t>
  </si>
  <si>
    <t>夕</t>
  </si>
  <si>
    <t>備考（内容）</t>
  </si>
  <si>
    <t>備考
（食数）</t>
  </si>
  <si>
    <t>朝・昼・夕・備考（食数）は半角数字（整数）。提供がない欄は空欄のまま</t>
  </si>
  <si>
    <t>小学校</t>
  </si>
  <si>
    <t>中学校</t>
  </si>
  <si>
    <t>高等学校</t>
  </si>
  <si>
    <t>特別支援学校</t>
  </si>
  <si>
    <t>その他</t>
  </si>
  <si>
    <t>※提供がない区分・時間帯の食数は空欄のままにしてください（「0」の入力は不要です）。備考は内容とその食数を入力してください。</t>
  </si>
  <si>
    <t>※「その他」の区分名は下の欄に入力してください。①対象校の「その他（名称）」が自動で表示されます（異なる場合は上書きしてください）。</t>
  </si>
  <si>
    <t>食数：その他（区分名）</t>
  </si>
  <si>
    <t>自動表示（①対象校のその他（名称））。異なる場合は上書き</t>
  </si>
  <si>
    <t>⑨給食形態等</t>
  </si>
  <si>
    <t>献立の形態</t>
  </si>
  <si>
    <t>１単一献立</t>
  </si>
  <si>
    <t>▼選択：１単一献立／２複数献立</t>
  </si>
  <si>
    <t>アレルギー給食対応</t>
  </si>
  <si>
    <t>アレルギー給食対応の内容</t>
  </si>
  <si>
    <t>除去食</t>
  </si>
  <si>
    <t>特別給食対応(腎臓病食等)</t>
  </si>
  <si>
    <t>２無</t>
  </si>
  <si>
    <t>特別給食対応の内容</t>
  </si>
  <si>
    <t>食堂又はランチルーム</t>
  </si>
  <si>
    <t>⑩従事者数</t>
  </si>
  <si>
    <t>従事者数（人）</t>
  </si>
  <si>
    <t>施設側
常勤</t>
  </si>
  <si>
    <t>施設側
非常勤</t>
  </si>
  <si>
    <t>受託側
常勤</t>
  </si>
  <si>
    <t>受託側
非常勤</t>
  </si>
  <si>
    <t>入力：半角数字（整数）</t>
  </si>
  <si>
    <t>管理栄養士</t>
  </si>
  <si>
    <t>栄養士</t>
  </si>
  <si>
    <t>調理師</t>
  </si>
  <si>
    <t>調理員</t>
  </si>
  <si>
    <t>※従事者がいない欄には「０」を入力してください（未入力チェックの対象です）。合計は印刷シートで自動計算されます。</t>
  </si>
  <si>
    <t>代表(施設側)管理栄養士・栄養士　職名</t>
  </si>
  <si>
    <t>▼選択：管理栄養士／栄養士</t>
  </si>
  <si>
    <t>代表(施設側)管理栄養士・栄養士　氏名</t>
  </si>
  <si>
    <t>美濃　一郎</t>
  </si>
  <si>
    <t>代表(施設側)　在籍年数</t>
  </si>
  <si>
    <t>5</t>
  </si>
  <si>
    <t>半角数字（小数可）</t>
  </si>
  <si>
    <t>代表(受託側)管理栄養士・栄養士　職名</t>
  </si>
  <si>
    <t>代表(受託側)管理栄養士・栄養士　氏名</t>
  </si>
  <si>
    <t>代表(受託側)　在籍年数</t>
  </si>
  <si>
    <t>⑪児童・生徒の把握</t>
  </si>
  <si>
    <t>児童・生徒の把握</t>
  </si>
  <si>
    <t>把握基準日（月）</t>
  </si>
  <si>
    <t>4</t>
  </si>
  <si>
    <t>半角数字（1～12）</t>
  </si>
  <si>
    <t>把握基準日（日）</t>
  </si>
  <si>
    <t>半角数字（1～31）</t>
  </si>
  <si>
    <t>児童・生徒数の把握</t>
  </si>
  <si>
    <t>学校区分</t>
  </si>
  <si>
    <t>児童・生徒数</t>
  </si>
  <si>
    <t>肥満(人)</t>
  </si>
  <si>
    <t>やせ(人)</t>
  </si>
  <si>
    <t>学校区分は文字、児童・生徒数・肥満・やせは半角数字（整数）</t>
  </si>
  <si>
    <t>区分1</t>
  </si>
  <si>
    <t>区分2</t>
  </si>
  <si>
    <t>区分3</t>
  </si>
  <si>
    <t>※合計は印刷シートで自動計算されます。</t>
  </si>
  <si>
    <t>身長の把握</t>
  </si>
  <si>
    <t>体重の把握</t>
  </si>
  <si>
    <t>肥満度の把握</t>
  </si>
  <si>
    <t>疾病状況の把握</t>
  </si>
  <si>
    <t>食物アレルギーの把握</t>
  </si>
  <si>
    <t>⑫栄養量と評価</t>
  </si>
  <si>
    <t>食種名(提供の多い給食)</t>
  </si>
  <si>
    <t>給与栄養目標量の設定年（西暦・数字）</t>
  </si>
  <si>
    <t>2026</t>
  </si>
  <si>
    <t>西暦４桁の半角数字（例：2026）</t>
  </si>
  <si>
    <t>給与栄養目標量の設定月</t>
  </si>
  <si>
    <t>給与栄養目標量の設定根拠</t>
  </si>
  <si>
    <t>学校給食摂取基準</t>
  </si>
  <si>
    <t>含まれる食事：１朝食</t>
  </si>
  <si>
    <t>含まれる食事：２昼食</t>
  </si>
  <si>
    <t>含まれる食事：３夕食</t>
  </si>
  <si>
    <t>含まれる食事：４おやつ</t>
  </si>
  <si>
    <t>含まれる食事：５その他</t>
  </si>
  <si>
    <t>含まれる食事：５その他の内容</t>
  </si>
  <si>
    <t>給与栄養目標量・給与栄養量</t>
  </si>
  <si>
    <t>エネルギー
(kcal)</t>
  </si>
  <si>
    <t>たんぱく質
(g)</t>
  </si>
  <si>
    <t>脂質
(g)</t>
  </si>
  <si>
    <t>カルシウム
(㎎)</t>
  </si>
  <si>
    <t>鉄
(㎎)</t>
  </si>
  <si>
    <t>ビタミンＡ
(μg)</t>
  </si>
  <si>
    <t>ビタミンＢ１
(㎎)</t>
  </si>
  <si>
    <t>ビタミンＢ２
(㎎)</t>
  </si>
  <si>
    <t>ビタミンＣ
(㎎)</t>
  </si>
  <si>
    <t>食物繊維
(g)</t>
  </si>
  <si>
    <t>食塩相当量
(g)</t>
  </si>
  <si>
    <t>炭水化物エネ
ルギー比(%)</t>
  </si>
  <si>
    <t>脂質エネ
ルギー比(%)</t>
  </si>
  <si>
    <t>たんぱく質
エネルギー比(%)</t>
  </si>
  <si>
    <t>給与栄養目標量</t>
  </si>
  <si>
    <t>給与栄養量(実際量)</t>
  </si>
  <si>
    <t>※桁違いなど目安の範囲を外れる値を入力すると警告が表示され、セルが赤色になります（範囲の目安はセルを選択すると表示されます）。</t>
  </si>
  <si>
    <t>献立作成者の職種：１管理栄養士</t>
  </si>
  <si>
    <t>献立作成者の職種：２栄養士</t>
  </si>
  <si>
    <t>献立作成者の職種：３調理師(員)</t>
  </si>
  <si>
    <t>献立作成者の職種：４その他</t>
  </si>
  <si>
    <t>献立作成者の職種：４その他の内容</t>
  </si>
  <si>
    <t>献立作成者　氏名</t>
  </si>
  <si>
    <t>給与栄養目標量に対する給与栄養量の確認及び評価</t>
  </si>
  <si>
    <t>１実施している</t>
  </si>
  <si>
    <t>▼選択：１実施している／２実施していない</t>
  </si>
  <si>
    <t>確認及び評価の頻度</t>
  </si>
  <si>
    <t>毎月</t>
  </si>
  <si>
    <t>▼選択：毎月／報告月のみ</t>
  </si>
  <si>
    <t>栄養量に対する課題及び改善策</t>
  </si>
  <si>
    <t>栄養量に対する課題及び改善策の内容</t>
  </si>
  <si>
    <t>喫食量(残食量)の把握</t>
  </si>
  <si>
    <t>嗜好(満足度)調査の実施</t>
  </si>
  <si>
    <t>⑬岐阜県の栄養関連施策</t>
  </si>
  <si>
    <t>一人当たりの野菜量の区分</t>
  </si>
  <si>
    <t>１食</t>
  </si>
  <si>
    <t>▼選択：１食／１日</t>
  </si>
  <si>
    <t>一人当たりの野菜量　目標量(g)</t>
  </si>
  <si>
    <t>100</t>
  </si>
  <si>
    <t>一人当たりの野菜量　提供量(g)</t>
  </si>
  <si>
    <t>95</t>
  </si>
  <si>
    <t>⑭〜⑰</t>
  </si>
  <si>
    <t>食材料費：一人１食当たり　小学校(円)</t>
  </si>
  <si>
    <t>260</t>
  </si>
  <si>
    <t>食材料費：一人１食当たり　中学校(円)</t>
  </si>
  <si>
    <t>食材料費：その他（区分名）</t>
  </si>
  <si>
    <t>食材料費：その他(円)</t>
  </si>
  <si>
    <t>⑮給食日誌</t>
  </si>
  <si>
    <t>⑯検食簿</t>
  </si>
  <si>
    <t>⑯検食者の職種名</t>
  </si>
  <si>
    <t>⑰作業指示書(工程表)</t>
  </si>
  <si>
    <t>⑱〜⑳</t>
  </si>
  <si>
    <t>⑱栄養成分表示</t>
  </si>
  <si>
    <t>表示成分：１エネルギー</t>
  </si>
  <si>
    <t>表示成分：２たんぱく質</t>
  </si>
  <si>
    <t>表示成分：３脂質</t>
  </si>
  <si>
    <t>表示成分：４炭水化物</t>
  </si>
  <si>
    <t>表示成分：５食塩相当量</t>
  </si>
  <si>
    <t>表示成分：６その他</t>
  </si>
  <si>
    <t>表示成分：６その他の内容</t>
  </si>
  <si>
    <t>⑲テーマ献立の導入</t>
  </si>
  <si>
    <t>テーマ献立：１行事食</t>
  </si>
  <si>
    <t>テーマ献立：２郷土食</t>
  </si>
  <si>
    <t>テーマ献立：３その他</t>
  </si>
  <si>
    <t>テーマ献立：３その他の内容</t>
  </si>
  <si>
    <t>⑳健康・栄養情報の提供</t>
  </si>
  <si>
    <t>情報提供：１献立表の掲示・配布</t>
  </si>
  <si>
    <t>情報提供：２ポスターの掲示</t>
  </si>
  <si>
    <t>情報提供：３リーフレットの配布</t>
  </si>
  <si>
    <t>情報提供：４実物展示</t>
  </si>
  <si>
    <t>情報提供：５給食だより</t>
  </si>
  <si>
    <t>情報提供：６その他</t>
  </si>
  <si>
    <t>情報提供：６その他の内容</t>
  </si>
  <si>
    <t>㉑非常時危機管理対策</t>
  </si>
  <si>
    <t>事故(食中毒等)時対策マニュアル</t>
  </si>
  <si>
    <t>非常災害時対策マニュアル</t>
  </si>
  <si>
    <t>備蓄食品</t>
  </si>
  <si>
    <t>備蓄　水(ℓ)</t>
  </si>
  <si>
    <t>500</t>
  </si>
  <si>
    <t>数量のほか文字も入力できます（例：1L1日分＋井戸水）</t>
  </si>
  <si>
    <t>備蓄　水(日分)</t>
  </si>
  <si>
    <t>備蓄　食品(人分)</t>
  </si>
  <si>
    <t>350</t>
  </si>
  <si>
    <t>備蓄　食品(日分)</t>
  </si>
  <si>
    <t>保管場所</t>
  </si>
  <si>
    <t>保管場所：１厨房内</t>
  </si>
  <si>
    <t>保管場所：２防災保管庫</t>
  </si>
  <si>
    <t>保管場所：３その他</t>
  </si>
  <si>
    <t>保管場所：３その他の内容</t>
  </si>
  <si>
    <t>非常時用献立</t>
  </si>
  <si>
    <t>㉒㉓</t>
  </si>
  <si>
    <t>㉒施設の自己評価・課題及び改善策</t>
  </si>
  <si>
    <t>残食調査を継続し、献立の改善につなげる。</t>
  </si>
  <si>
    <t>㉓報告書作成者　所属名</t>
  </si>
  <si>
    <t>㉓報告書作成者　職名・氏名</t>
  </si>
  <si>
    <t>㉓報告書作成者　℡</t>
  </si>
  <si>
    <t>第４号様式（第３条関係）</t>
  </si>
  <si>
    <t>食数が１回２０食未満かつ１日５０食未満の施設は①②⑧⑩㉓の項目を報告してください。</t>
  </si>
  <si>
    <t>栄養管理報告書（学校用）</t>
  </si>
  <si>
    <t>施設の所在地　〒</t>
  </si>
  <si>
    <t>　岐阜県健康増進法施行細則第３条の規定により、11月中に実施した給食について報告します。</t>
  </si>
  <si>
    <t>所在地</t>
  </si>
  <si>
    <t>委託内容</t>
  </si>
  <si>
    <t>⑤健康づくりの一環として給食が機能しているか</t>
  </si>
  <si>
    <t>名　　称</t>
  </si>
  <si>
    <t>）回／</t>
  </si>
  <si>
    <t>構成職種</t>
  </si>
  <si>
    <t>）回／年</t>
  </si>
  <si>
    <t>備考</t>
  </si>
  <si>
    <t>計</t>
  </si>
  <si>
    <t>合計</t>
  </si>
  <si>
    <t>施設側（人）</t>
  </si>
  <si>
    <t>受託側（人）</t>
  </si>
  <si>
    <t>代　表</t>
  </si>
  <si>
    <t>氏　名</t>
  </si>
  <si>
    <t>在籍
年数</t>
  </si>
  <si>
    <t>常　勤</t>
  </si>
  <si>
    <t>非常勤</t>
  </si>
  <si>
    <t>合　　計</t>
  </si>
  <si>
    <t>給与栄養目標量の設定年月</t>
  </si>
  <si>
    <t>給与栄養目標量・給与量に含まれる食事</t>
  </si>
  <si>
    <t>エネル
ギー
(kcal)</t>
  </si>
  <si>
    <t>ビタミン</t>
  </si>
  <si>
    <t>炭水化物エネルギー比
(%)</t>
  </si>
  <si>
    <t>脂質エネルギー比
(%)</t>
  </si>
  <si>
    <t>たんぱく質エネルギー比
(%)</t>
  </si>
  <si>
    <t>Ａ(μg)</t>
  </si>
  <si>
    <t>Ｂ１(㎎)</t>
  </si>
  <si>
    <t>Ｂ２(㎎)</t>
  </si>
  <si>
    <t>Ｃ(㎎)</t>
  </si>
  <si>
    <t>給与栄養
目標量</t>
  </si>
  <si>
    <t>給与栄養量
(実際量)</t>
  </si>
  <si>
    <t>献立作成者</t>
  </si>
  <si>
    <t>目標量</t>
  </si>
  <si>
    <t>提供量</t>
  </si>
  <si>
    <t>⑭食材料費</t>
  </si>
  <si>
    <t>⑳健康･栄養情報の提供</t>
  </si>
  <si>
    <t>㉒施設の自己評価・
　課題及び改善策</t>
  </si>
  <si>
    <t>㉓報告書作成者</t>
  </si>
  <si>
    <t>集計用データ（１行＝１施設）　※別紙８（栄養管理状況一覧表）と同一の項目・並び順です。</t>
  </si>
  <si>
    <t>・「【施設用】入力シート」で入力された内容が、別紙8貼付用の1行データとして本シートに自動反映されます。</t>
  </si>
  <si>
    <t>・９行目のＢ列～ＥＤ列をコピーし、別紙８の該当行のＢ列に「値の貼り付け」をしてください（Ａ列は台帳の施設番号＝入力シートＩ１の保健所記入欄）。</t>
  </si>
  <si>
    <t>・緑色の欄（施設種別、基準年の野菜摂取量、個別巡回指導回数、集団指導回数）は保健所で入力してください。</t>
  </si>
  <si>
    <t>・特定・その他、施設区分、管栄・栄養士の有無は入力内容から自動判定します（指定施設の場合は施設区分を「1」に修正）。</t>
  </si>
  <si>
    <t>栄養管理状況一覧表（令和８年度栄養管理報告書より）</t>
  </si>
  <si>
    <t>★</t>
  </si>
  <si>
    <t>給与栄養量</t>
  </si>
  <si>
    <t>*</t>
  </si>
  <si>
    <t>台帳の施設番号</t>
  </si>
  <si>
    <t>施設名</t>
  </si>
  <si>
    <t>住所</t>
  </si>
  <si>
    <t>特定・その他</t>
  </si>
  <si>
    <t>施設区分</t>
  </si>
  <si>
    <t>施設種別</t>
  </si>
  <si>
    <t>委託契約書の整備</t>
  </si>
  <si>
    <t>理念・方針・目標等</t>
  </si>
  <si>
    <t>組織図</t>
  </si>
  <si>
    <t>健康づくり機能＊</t>
  </si>
  <si>
    <t>健康管理部門との連携＊</t>
  </si>
  <si>
    <t>栄養管理委員会</t>
  </si>
  <si>
    <t>研修会</t>
  </si>
  <si>
    <t>食数・朝</t>
  </si>
  <si>
    <t>食数・昼</t>
  </si>
  <si>
    <t>食数・夕</t>
  </si>
  <si>
    <t>食数・その他</t>
  </si>
  <si>
    <t>食数・計</t>
  </si>
  <si>
    <t>給食形態等＊</t>
  </si>
  <si>
    <t>給食形態・量＊</t>
  </si>
  <si>
    <t>給食形態・補食＊</t>
  </si>
  <si>
    <t>給食形態・アレルギー＊</t>
  </si>
  <si>
    <t>給食形態・特別＊</t>
  </si>
  <si>
    <t>給食形態・食堂＊</t>
  </si>
  <si>
    <t>施設常勤・管栄</t>
  </si>
  <si>
    <t>施設常勤・栄養士</t>
  </si>
  <si>
    <t>施設常勤・調理師</t>
  </si>
  <si>
    <t>受託常勤・管栄</t>
  </si>
  <si>
    <t>受託常勤・栄養士</t>
  </si>
  <si>
    <t>受託常勤・調理師</t>
  </si>
  <si>
    <t>合計常勤管栄</t>
  </si>
  <si>
    <t>合計常勤栄養士</t>
  </si>
  <si>
    <t>合計常勤調理師</t>
  </si>
  <si>
    <t>管栄・栄養士の有無</t>
  </si>
  <si>
    <t>対象者の把握＊</t>
  </si>
  <si>
    <t>対象者数・男性</t>
  </si>
  <si>
    <t>対象者数・女性</t>
  </si>
  <si>
    <t>対象者数・男女計</t>
  </si>
  <si>
    <t>肥満人数</t>
  </si>
  <si>
    <t>やせ人数</t>
  </si>
  <si>
    <t>肥満割合/自動計算</t>
  </si>
  <si>
    <t>やせ割合/自動計算</t>
  </si>
  <si>
    <t>肥満やせ割合/自動計算</t>
  </si>
  <si>
    <t>対象者・身長</t>
  </si>
  <si>
    <t>対象者・体重</t>
  </si>
  <si>
    <t>対象者・肥満度＊</t>
  </si>
  <si>
    <t>対象者・疾病＊</t>
  </si>
  <si>
    <t>対象者・アレルギー＊</t>
  </si>
  <si>
    <t>エネルギー</t>
  </si>
  <si>
    <t>たんぱく質</t>
  </si>
  <si>
    <t>脂質</t>
  </si>
  <si>
    <t>カルシウム</t>
  </si>
  <si>
    <t>鉄</t>
  </si>
  <si>
    <t>ビタミンA</t>
  </si>
  <si>
    <t>ビタミンB１</t>
  </si>
  <si>
    <t>ビタミンB２</t>
  </si>
  <si>
    <t>ビタミンC</t>
  </si>
  <si>
    <t>食物繊維</t>
  </si>
  <si>
    <t>食塩相当量</t>
  </si>
  <si>
    <t>炭水化物％</t>
  </si>
  <si>
    <t>脂質％</t>
  </si>
  <si>
    <t>たんぱく質％</t>
  </si>
  <si>
    <t>野菜摂取量</t>
  </si>
  <si>
    <t>基準年の野菜摂取量</t>
  </si>
  <si>
    <t>基準年との比較</t>
  </si>
  <si>
    <t>野菜量（当たり）</t>
  </si>
  <si>
    <t>食材費（当たり）</t>
  </si>
  <si>
    <t>食材費（金額）①</t>
  </si>
  <si>
    <t>食材費（金額）②</t>
  </si>
  <si>
    <t>食材費（金額）③</t>
  </si>
  <si>
    <t>給与栄養目標量設定年月</t>
  </si>
  <si>
    <t>設定根拠</t>
  </si>
  <si>
    <t>食事内容・朝食</t>
  </si>
  <si>
    <t>食事内容・昼食</t>
  </si>
  <si>
    <t>食事内容・夕食</t>
  </si>
  <si>
    <t>食事内容・おやつ</t>
  </si>
  <si>
    <t>食事内容・その他</t>
  </si>
  <si>
    <t>献立作成者・管栄</t>
  </si>
  <si>
    <t>献立作成者・栄養士</t>
  </si>
  <si>
    <t>献立作成者・調理</t>
  </si>
  <si>
    <t>献立作成者・その他</t>
  </si>
  <si>
    <t>事後評価</t>
  </si>
  <si>
    <t>課題及び改善策</t>
  </si>
  <si>
    <t>喫食量の把握</t>
  </si>
  <si>
    <t>嗜好調査の実施</t>
  </si>
  <si>
    <t>給食日誌</t>
  </si>
  <si>
    <t>検食簿</t>
  </si>
  <si>
    <t>作業指示</t>
  </si>
  <si>
    <t>栄養成分表示・有無</t>
  </si>
  <si>
    <t>栄養表示・エネルギー</t>
  </si>
  <si>
    <t>栄養表示・たんぱく質</t>
  </si>
  <si>
    <t>栄養表示・脂質</t>
  </si>
  <si>
    <t>栄養表示・炭水化物</t>
  </si>
  <si>
    <t>栄養表示・食塩相当量</t>
  </si>
  <si>
    <t>栄養表示・その他</t>
  </si>
  <si>
    <t>テーマ献立＊</t>
  </si>
  <si>
    <t>情報提供の有無</t>
  </si>
  <si>
    <t>情報・献立</t>
  </si>
  <si>
    <t>情報・ポスター</t>
  </si>
  <si>
    <t>情報・リーフレット</t>
  </si>
  <si>
    <t>情報・実物</t>
  </si>
  <si>
    <t>情報・給食たより</t>
  </si>
  <si>
    <t>情報・食卓メモ</t>
  </si>
  <si>
    <t>情報・その他</t>
  </si>
  <si>
    <t>栄養指導</t>
  </si>
  <si>
    <t>食中毒マニュアル</t>
  </si>
  <si>
    <t>災害時マニュアル</t>
  </si>
  <si>
    <t>非常時・食糧等</t>
  </si>
  <si>
    <t>保管場所の有無</t>
  </si>
  <si>
    <t>非常時・保管場所(1)</t>
  </si>
  <si>
    <t>非常時・保管場所(2)</t>
  </si>
  <si>
    <t>非常時・保管場所(3)</t>
  </si>
  <si>
    <t>非常時・献立</t>
  </si>
  <si>
    <t>個別巡回指導回数</t>
  </si>
  <si>
    <t>集団指導回数</t>
  </si>
  <si>
    <t>指導実施</t>
  </si>
  <si>
    <t>-</t>
  </si>
  <si>
    <t>全面</t>
  </si>
  <si>
    <t>週</t>
  </si>
  <si>
    <t>１管理栄養士</t>
  </si>
  <si>
    <t>２委託</t>
  </si>
  <si>
    <t>一部</t>
  </si>
  <si>
    <t>２まだ十分でない</t>
  </si>
  <si>
    <t>月</t>
  </si>
  <si>
    <t>２複数献立</t>
  </si>
  <si>
    <t>２栄養士</t>
  </si>
  <si>
    <t>２実施していない</t>
  </si>
  <si>
    <t>報告月のみ</t>
  </si>
  <si>
    <t>１日</t>
  </si>
  <si>
    <t>西濃保健所</t>
  </si>
  <si>
    <t>３機能していない</t>
  </si>
  <si>
    <t>３調理師(員)</t>
  </si>
  <si>
    <t>関保健所</t>
  </si>
  <si>
    <t>４分からない</t>
  </si>
  <si>
    <t>４その他</t>
  </si>
  <si>
    <t>可茂保健所</t>
  </si>
  <si>
    <t>東濃保健所</t>
  </si>
  <si>
    <t>恵那保健所</t>
  </si>
  <si>
    <t>飛騨保健所</t>
  </si>
  <si>
    <t>小学校中学年</t>
    <rPh sb="0" eb="3">
      <t>ショウガッコウ</t>
    </rPh>
    <rPh sb="3" eb="6">
      <t>チュウガクネン</t>
    </rPh>
    <phoneticPr fontId="11"/>
  </si>
  <si>
    <t>岐阜県立岐阜小学校</t>
    <phoneticPr fontId="11"/>
  </si>
  <si>
    <t>岐阜県知事　岐阜　太郎</t>
    <phoneticPr fontId="11"/>
  </si>
  <si>
    <t>学校長　岐阜　花子</t>
    <phoneticPr fontId="11"/>
  </si>
  <si>
    <t>学校長</t>
    <rPh sb="0" eb="3">
      <t>ガッコウチョウ</t>
    </rPh>
    <phoneticPr fontId="11"/>
  </si>
  <si>
    <t>入力年度</t>
    <rPh sb="0" eb="4">
      <t>ニュウリョクネンド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</si>
</sst>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&quot;人&quot;"/>
    <numFmt numFmtId="178" formatCode="[$-F800]dddd\,\ mmmm\ dd\,\ yyyy"/>
  </numFmts>
  <fonts count="43">
    <font>
      <sz val="11"/>
      <color theme="1"/>
      <name val="Calibri"/>
      <family val="2"/>
      <charset val="1"/>
    </font>
    <font>
      <sz val="11"/>
      <color theme="1"/>
      <name val="Noto Sans CJK SC"/>
      <family val="2"/>
    </font>
    <font>
      <b/>
      <sz val="13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808080"/>
      <name val="Meiryo UI"/>
      <family val="3"/>
      <charset val="128"/>
    </font>
    <font>
      <b/>
      <sz val="8"/>
      <name val="Meiryo UI"/>
      <family val="3"/>
      <charset val="128"/>
    </font>
    <font>
      <sz val="8"/>
      <color rgb="FF808080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Meiryo UI"/>
      <family val="3"/>
      <charset val="128"/>
    </font>
    <font>
      <b/>
      <sz val="10"/>
      <name val="ＭＳ Ｐゴシック"/>
      <family val="3"/>
      <charset val="128"/>
    </font>
    <font>
      <b/>
      <sz val="9"/>
      <color rgb="FF375623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sz val="8"/>
      <color rgb="FF1F4E79"/>
      <name val="Meiryo UI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sz val="1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color rgb="FF1F4E79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E7E6E6"/>
      </patternFill>
    </fill>
    <fill>
      <patternFill patternType="solid">
        <fgColor rgb="FFBDD7EE"/>
        <bgColor indexed="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CC99"/>
      </patternFill>
    </fill>
    <fill>
      <patternFill patternType="solid">
        <fgColor rgb="FFFF99CC"/>
      </patternFill>
    </fill>
    <fill>
      <patternFill patternType="solid">
        <fgColor rgb="FFFCD5B5"/>
      </patternFill>
    </fill>
    <fill>
      <patternFill patternType="solid">
        <fgColor rgb="FF99CC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CCFFFF"/>
      </patternFill>
    </fill>
    <fill>
      <patternFill patternType="solid">
        <fgColor rgb="FFE6B9B8"/>
      </patternFill>
    </fill>
    <fill>
      <patternFill patternType="solid">
        <fgColor rgb="FFD99694"/>
      </patternFill>
    </fill>
    <fill>
      <patternFill patternType="solid">
        <fgColor rgb="FFFFFF00"/>
      </patternFill>
    </fill>
    <fill>
      <patternFill patternType="solid">
        <fgColor rgb="FFE6E0EC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77"/>
  </cellStyleXfs>
  <cellXfs count="224"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1" fillId="0" borderId="5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right" vertical="center" wrapText="1"/>
    </xf>
    <xf numFmtId="0" fontId="28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horizontal="left" vertical="center"/>
    </xf>
    <xf numFmtId="0" fontId="30" fillId="0" borderId="77" xfId="0" applyFont="1" applyAlignment="1">
      <alignment vertical="center"/>
    </xf>
    <xf numFmtId="0" fontId="31" fillId="0" borderId="77" xfId="0" applyFont="1" applyAlignment="1">
      <alignment vertical="center"/>
    </xf>
    <xf numFmtId="0" fontId="32" fillId="0" borderId="77" xfId="0" applyFont="1" applyAlignment="1">
      <alignment vertical="center"/>
    </xf>
    <xf numFmtId="0" fontId="33" fillId="0" borderId="77" xfId="0" applyFont="1" applyAlignment="1">
      <alignment vertical="center"/>
    </xf>
    <xf numFmtId="0" fontId="34" fillId="0" borderId="78" xfId="0" applyFont="1" applyBorder="1" applyAlignment="1">
      <alignment horizontal="center" vertical="center" wrapText="1"/>
    </xf>
    <xf numFmtId="0" fontId="34" fillId="0" borderId="78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4" fillId="9" borderId="79" xfId="0" applyFont="1" applyFill="1" applyBorder="1" applyAlignment="1">
      <alignment horizontal="center" vertical="center" textRotation="255"/>
    </xf>
    <xf numFmtId="0" fontId="34" fillId="9" borderId="80" xfId="0" applyFont="1" applyFill="1" applyBorder="1" applyAlignment="1">
      <alignment horizontal="center" vertical="center" textRotation="255"/>
    </xf>
    <xf numFmtId="49" fontId="34" fillId="9" borderId="80" xfId="0" applyNumberFormat="1" applyFont="1" applyFill="1" applyBorder="1" applyAlignment="1">
      <alignment horizontal="center" vertical="center" textRotation="255"/>
    </xf>
    <xf numFmtId="0" fontId="34" fillId="10" borderId="80" xfId="0" applyFont="1" applyFill="1" applyBorder="1" applyAlignment="1">
      <alignment horizontal="center" vertical="center" textRotation="255"/>
    </xf>
    <xf numFmtId="0" fontId="34" fillId="11" borderId="80" xfId="0" applyFont="1" applyFill="1" applyBorder="1" applyAlignment="1">
      <alignment horizontal="center" vertical="center" textRotation="255"/>
    </xf>
    <xf numFmtId="49" fontId="34" fillId="12" borderId="80" xfId="0" applyNumberFormat="1" applyFont="1" applyFill="1" applyBorder="1" applyAlignment="1">
      <alignment horizontal="center" vertical="center" textRotation="255"/>
    </xf>
    <xf numFmtId="49" fontId="34" fillId="13" borderId="80" xfId="0" applyNumberFormat="1" applyFont="1" applyFill="1" applyBorder="1" applyAlignment="1">
      <alignment horizontal="center" vertical="center" textRotation="255"/>
    </xf>
    <xf numFmtId="49" fontId="34" fillId="14" borderId="80" xfId="0" applyNumberFormat="1" applyFont="1" applyFill="1" applyBorder="1" applyAlignment="1">
      <alignment horizontal="center" vertical="center" textRotation="255"/>
    </xf>
    <xf numFmtId="49" fontId="34" fillId="15" borderId="80" xfId="0" applyNumberFormat="1" applyFont="1" applyFill="1" applyBorder="1" applyAlignment="1">
      <alignment horizontal="center" vertical="center" textRotation="255"/>
    </xf>
    <xf numFmtId="0" fontId="34" fillId="15" borderId="80" xfId="0" applyFont="1" applyFill="1" applyBorder="1" applyAlignment="1">
      <alignment horizontal="center" vertical="center" textRotation="255"/>
    </xf>
    <xf numFmtId="0" fontId="34" fillId="15" borderId="78" xfId="0" applyFont="1" applyFill="1" applyBorder="1" applyAlignment="1">
      <alignment horizontal="center" vertical="center" textRotation="255"/>
    </xf>
    <xf numFmtId="0" fontId="34" fillId="16" borderId="80" xfId="0" applyFont="1" applyFill="1" applyBorder="1" applyAlignment="1">
      <alignment horizontal="center" vertical="center" textRotation="255"/>
    </xf>
    <xf numFmtId="49" fontId="35" fillId="17" borderId="80" xfId="0" applyNumberFormat="1" applyFont="1" applyFill="1" applyBorder="1" applyAlignment="1">
      <alignment horizontal="center" vertical="center" textRotation="255"/>
    </xf>
    <xf numFmtId="49" fontId="35" fillId="18" borderId="80" xfId="0" applyNumberFormat="1" applyFont="1" applyFill="1" applyBorder="1" applyAlignment="1">
      <alignment horizontal="center" vertical="center" textRotation="255"/>
    </xf>
    <xf numFmtId="49" fontId="35" fillId="19" borderId="80" xfId="0" applyNumberFormat="1" applyFont="1" applyFill="1" applyBorder="1" applyAlignment="1">
      <alignment horizontal="center" vertical="center" textRotation="255"/>
    </xf>
    <xf numFmtId="49" fontId="34" fillId="20" borderId="80" xfId="0" applyNumberFormat="1" applyFont="1" applyFill="1" applyBorder="1" applyAlignment="1">
      <alignment horizontal="center" vertical="center" textRotation="255"/>
    </xf>
    <xf numFmtId="0" fontId="34" fillId="21" borderId="80" xfId="0" applyFont="1" applyFill="1" applyBorder="1" applyAlignment="1">
      <alignment horizontal="center" vertical="center" textRotation="255"/>
    </xf>
    <xf numFmtId="0" fontId="35" fillId="9" borderId="80" xfId="0" applyFont="1" applyFill="1" applyBorder="1" applyAlignment="1">
      <alignment horizontal="center" vertical="center" textRotation="255"/>
    </xf>
    <xf numFmtId="0" fontId="34" fillId="0" borderId="78" xfId="0" applyFont="1" applyBorder="1" applyAlignment="1">
      <alignment horizontal="center" vertical="center" textRotation="255"/>
    </xf>
    <xf numFmtId="49" fontId="32" fillId="0" borderId="78" xfId="0" applyNumberFormat="1" applyFont="1" applyBorder="1" applyAlignment="1">
      <alignment horizontal="left" vertical="center"/>
    </xf>
    <xf numFmtId="0" fontId="28" fillId="0" borderId="78" xfId="0" applyFont="1" applyBorder="1" applyAlignment="1">
      <alignment horizontal="left" vertical="center"/>
    </xf>
    <xf numFmtId="0" fontId="32" fillId="0" borderId="81" xfId="0" applyFont="1" applyBorder="1" applyAlignment="1">
      <alignment horizontal="left" vertical="center"/>
    </xf>
    <xf numFmtId="0" fontId="32" fillId="0" borderId="78" xfId="0" applyFont="1" applyBorder="1" applyAlignment="1">
      <alignment horizontal="left" vertical="center"/>
    </xf>
    <xf numFmtId="0" fontId="32" fillId="22" borderId="78" xfId="0" applyFont="1" applyFill="1" applyBorder="1" applyAlignment="1">
      <alignment horizontal="left" vertical="center"/>
    </xf>
    <xf numFmtId="0" fontId="32" fillId="7" borderId="78" xfId="0" applyFont="1" applyFill="1" applyBorder="1" applyAlignment="1" applyProtection="1">
      <alignment horizontal="left" vertical="center"/>
      <protection locked="0"/>
    </xf>
    <xf numFmtId="0" fontId="32" fillId="20" borderId="78" xfId="0" applyFont="1" applyFill="1" applyBorder="1" applyAlignment="1">
      <alignment horizontal="left" vertical="center"/>
    </xf>
    <xf numFmtId="0" fontId="7" fillId="4" borderId="1" xfId="0" applyFont="1" applyFill="1" applyBorder="1" applyAlignment="1" applyProtection="1">
      <alignment horizontal="right" vertical="center" wrapText="1"/>
      <protection locked="0"/>
    </xf>
    <xf numFmtId="0" fontId="25" fillId="0" borderId="0" xfId="0" applyFont="1" applyBorder="1" applyAlignment="1">
      <alignment horizontal="left" vertical="center"/>
    </xf>
    <xf numFmtId="0" fontId="28" fillId="7" borderId="78" xfId="0" applyFont="1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right" vertical="center"/>
      <protection locked="0"/>
    </xf>
    <xf numFmtId="0" fontId="7" fillId="4" borderId="1" xfId="0" applyFont="1" applyFill="1" applyBorder="1" applyAlignment="1" applyProtection="1">
      <alignment horizontal="left" vertical="center"/>
      <protection locked="0"/>
    </xf>
    <xf numFmtId="1" fontId="7" fillId="4" borderId="1" xfId="0" applyNumberFormat="1" applyFont="1" applyFill="1" applyBorder="1" applyAlignment="1" applyProtection="1">
      <alignment horizontal="right" vertical="center"/>
      <protection locked="0"/>
    </xf>
    <xf numFmtId="2" fontId="7" fillId="4" borderId="1" xfId="0" applyNumberFormat="1" applyFont="1" applyFill="1" applyBorder="1" applyAlignment="1" applyProtection="1">
      <alignment horizontal="right" vertical="center"/>
      <protection locked="0"/>
    </xf>
    <xf numFmtId="2" fontId="32" fillId="22" borderId="78" xfId="0" applyNumberFormat="1" applyFont="1" applyFill="1" applyBorder="1" applyAlignment="1">
      <alignment horizontal="left" vertical="center"/>
    </xf>
    <xf numFmtId="0" fontId="37" fillId="0" borderId="0" xfId="0" applyFont="1" applyBorder="1"/>
    <xf numFmtId="0" fontId="38" fillId="0" borderId="0" xfId="0" applyFont="1" applyBorder="1"/>
    <xf numFmtId="0" fontId="3" fillId="0" borderId="0" xfId="0" applyFont="1" applyBorder="1"/>
    <xf numFmtId="0" fontId="21" fillId="2" borderId="42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20" fillId="0" borderId="0" xfId="0" applyFont="1" applyBorder="1"/>
    <xf numFmtId="0" fontId="4" fillId="0" borderId="77" xfId="0" applyFont="1" applyAlignment="1">
      <alignment horizontal="left" vertical="center"/>
    </xf>
    <xf numFmtId="0" fontId="25" fillId="0" borderId="77" xfId="0" applyFont="1" applyAlignment="1">
      <alignment horizontal="left" vertical="center"/>
    </xf>
    <xf numFmtId="0" fontId="41" fillId="0" borderId="0" xfId="0" applyFont="1" applyBorder="1"/>
    <xf numFmtId="176" fontId="7" fillId="4" borderId="1" xfId="0" applyNumberFormat="1" applyFont="1" applyFill="1" applyBorder="1" applyAlignment="1" applyProtection="1">
      <alignment horizontal="right" vertical="center"/>
      <protection locked="0"/>
    </xf>
    <xf numFmtId="176" fontId="32" fillId="0" borderId="78" xfId="0" applyNumberFormat="1" applyFont="1" applyBorder="1" applyAlignment="1">
      <alignment horizontal="left" vertical="center"/>
    </xf>
    <xf numFmtId="176" fontId="32" fillId="22" borderId="78" xfId="0" applyNumberFormat="1" applyFont="1" applyFill="1" applyBorder="1" applyAlignment="1">
      <alignment horizontal="left" vertical="center"/>
    </xf>
    <xf numFmtId="0" fontId="3" fillId="24" borderId="0" xfId="0" applyFont="1" applyFill="1" applyBorder="1"/>
    <xf numFmtId="0" fontId="42" fillId="0" borderId="0" xfId="0" applyFont="1" applyBorder="1"/>
    <xf numFmtId="0" fontId="7" fillId="4" borderId="82" xfId="0" applyFont="1" applyFill="1" applyBorder="1" applyAlignment="1" applyProtection="1">
      <alignment horizontal="left" vertical="center"/>
      <protection locked="0"/>
    </xf>
    <xf numFmtId="0" fontId="0" fillId="0" borderId="83" xfId="0" applyBorder="1" applyProtection="1">
      <protection locked="0"/>
    </xf>
    <xf numFmtId="0" fontId="0" fillId="0" borderId="84" xfId="0" applyBorder="1" applyProtection="1">
      <protection locked="0"/>
    </xf>
    <xf numFmtId="0" fontId="8" fillId="0" borderId="82" xfId="0" applyFont="1" applyBorder="1" applyAlignment="1">
      <alignment horizontal="left" vertical="center"/>
    </xf>
    <xf numFmtId="0" fontId="0" fillId="0" borderId="83" xfId="0" applyBorder="1"/>
    <xf numFmtId="0" fontId="0" fillId="0" borderId="84" xfId="0" applyBorder="1"/>
    <xf numFmtId="0" fontId="27" fillId="0" borderId="82" xfId="0" applyFont="1" applyBorder="1" applyAlignment="1">
      <alignment horizontal="left" vertical="center" shrinkToFit="1"/>
    </xf>
    <xf numFmtId="0" fontId="7" fillId="0" borderId="82" xfId="0" applyFont="1" applyBorder="1" applyAlignment="1">
      <alignment horizontal="left" vertical="center" wrapText="1"/>
    </xf>
    <xf numFmtId="0" fontId="7" fillId="4" borderId="82" xfId="0" applyFont="1" applyFill="1" applyBorder="1" applyAlignment="1" applyProtection="1">
      <alignment horizontal="right" vertical="center"/>
      <protection locked="0"/>
    </xf>
    <xf numFmtId="0" fontId="25" fillId="0" borderId="77" xfId="0" applyFont="1" applyAlignment="1">
      <alignment horizontal="left" vertical="center" shrinkToFit="1"/>
    </xf>
    <xf numFmtId="0" fontId="3" fillId="0" borderId="0" xfId="0" applyFont="1" applyBorder="1"/>
    <xf numFmtId="0" fontId="6" fillId="5" borderId="82" xfId="0" applyFont="1" applyFill="1" applyBorder="1" applyAlignment="1">
      <alignment horizontal="left" vertical="center"/>
    </xf>
    <xf numFmtId="0" fontId="27" fillId="0" borderId="82" xfId="0" applyFont="1" applyBorder="1" applyAlignment="1">
      <alignment horizontal="left" vertical="center" wrapText="1"/>
    </xf>
    <xf numFmtId="0" fontId="7" fillId="4" borderId="82" xfId="0" applyFont="1" applyFill="1" applyBorder="1" applyAlignment="1" applyProtection="1">
      <alignment horizontal="left" vertical="center" wrapText="1"/>
      <protection locked="0"/>
    </xf>
    <xf numFmtId="0" fontId="5" fillId="6" borderId="82" xfId="0" applyFont="1" applyFill="1" applyBorder="1" applyAlignment="1">
      <alignment horizontal="left" vertical="center"/>
    </xf>
    <xf numFmtId="0" fontId="5" fillId="2" borderId="82" xfId="0" applyFont="1" applyFill="1" applyBorder="1" applyAlignment="1">
      <alignment horizontal="center" vertical="center"/>
    </xf>
    <xf numFmtId="0" fontId="7" fillId="4" borderId="82" xfId="0" applyFont="1" applyFill="1" applyBorder="1" applyAlignment="1" applyProtection="1">
      <alignment vertical="top" wrapText="1"/>
      <protection locked="0"/>
    </xf>
    <xf numFmtId="0" fontId="6" fillId="5" borderId="77" xfId="0" applyFont="1" applyFill="1" applyAlignment="1">
      <alignment horizontal="left" vertical="center"/>
    </xf>
    <xf numFmtId="0" fontId="7" fillId="0" borderId="82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0" fillId="0" borderId="3" xfId="0" applyBorder="1"/>
    <xf numFmtId="0" fontId="0" fillId="0" borderId="21" xfId="0" applyBorder="1"/>
    <xf numFmtId="0" fontId="23" fillId="0" borderId="77" xfId="0" applyFont="1" applyAlignment="1">
      <alignment horizontal="right" vertical="center"/>
    </xf>
    <xf numFmtId="0" fontId="40" fillId="23" borderId="82" xfId="0" applyFont="1" applyFill="1" applyBorder="1" applyAlignment="1">
      <alignment horizontal="left" vertical="center" shrinkToFit="1"/>
    </xf>
    <xf numFmtId="49" fontId="24" fillId="7" borderId="82" xfId="0" applyNumberFormat="1" applyFont="1" applyFill="1" applyBorder="1" applyAlignment="1" applyProtection="1">
      <alignment horizontal="left" vertical="center"/>
      <protection locked="0"/>
    </xf>
    <xf numFmtId="0" fontId="21" fillId="2" borderId="42" xfId="0" applyFont="1" applyFill="1" applyBorder="1" applyAlignment="1">
      <alignment horizontal="center" vertical="center" wrapText="1"/>
    </xf>
    <xf numFmtId="0" fontId="8" fillId="0" borderId="82" xfId="0" quotePrefix="1" applyFont="1" applyBorder="1" applyAlignment="1">
      <alignment horizontal="left" vertical="center"/>
    </xf>
    <xf numFmtId="0" fontId="26" fillId="8" borderId="74" xfId="0" applyFont="1" applyFill="1" applyBorder="1" applyAlignment="1" applyProtection="1">
      <alignment horizontal="center" vertical="center"/>
      <protection locked="0"/>
    </xf>
    <xf numFmtId="0" fontId="0" fillId="0" borderId="75" xfId="0" applyBorder="1" applyProtection="1">
      <protection locked="0"/>
    </xf>
    <xf numFmtId="0" fontId="0" fillId="0" borderId="76" xfId="0" applyBorder="1" applyProtection="1">
      <protection locked="0"/>
    </xf>
    <xf numFmtId="0" fontId="5" fillId="0" borderId="82" xfId="0" applyFont="1" applyBorder="1" applyAlignment="1">
      <alignment horizontal="left" vertical="center"/>
    </xf>
    <xf numFmtId="0" fontId="39" fillId="23" borderId="82" xfId="0" applyFont="1" applyFill="1" applyBorder="1" applyAlignment="1">
      <alignment horizontal="left" vertical="center"/>
    </xf>
    <xf numFmtId="0" fontId="25" fillId="0" borderId="77" xfId="0" applyFont="1" applyAlignment="1">
      <alignment horizontal="left" vertical="center" wrapText="1"/>
    </xf>
    <xf numFmtId="14" fontId="7" fillId="4" borderId="82" xfId="0" applyNumberFormat="1" applyFont="1" applyFill="1" applyBorder="1" applyAlignment="1" applyProtection="1">
      <alignment horizontal="right" vertical="center"/>
      <protection locked="0"/>
    </xf>
    <xf numFmtId="0" fontId="12" fillId="0" borderId="9" xfId="0" applyFont="1" applyBorder="1" applyAlignment="1">
      <alignment horizontal="left" vertical="center" wrapText="1"/>
    </xf>
    <xf numFmtId="0" fontId="0" fillId="0" borderId="31" xfId="0" applyBorder="1"/>
    <xf numFmtId="0" fontId="0" fillId="0" borderId="34" xfId="0" applyBorder="1"/>
    <xf numFmtId="0" fontId="12" fillId="0" borderId="82" xfId="0" applyFont="1" applyBorder="1" applyAlignment="1">
      <alignment horizontal="distributed" vertical="center" wrapText="1" indent="1"/>
    </xf>
    <xf numFmtId="176" fontId="12" fillId="0" borderId="82" xfId="0" applyNumberFormat="1" applyFont="1" applyBorder="1" applyAlignment="1">
      <alignment horizontal="right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57" xfId="0" applyBorder="1"/>
    <xf numFmtId="0" fontId="0" fillId="0" borderId="62" xfId="0" applyBorder="1"/>
    <xf numFmtId="0" fontId="0" fillId="0" borderId="22" xfId="0" applyBorder="1"/>
    <xf numFmtId="0" fontId="12" fillId="0" borderId="44" xfId="0" applyFont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12" fillId="0" borderId="64" xfId="0" applyFont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/>
    <xf numFmtId="0" fontId="12" fillId="0" borderId="72" xfId="0" applyFont="1" applyBorder="1" applyAlignment="1">
      <alignment horizontal="right" vertical="center" wrapText="1"/>
    </xf>
    <xf numFmtId="0" fontId="0" fillId="0" borderId="28" xfId="0" applyBorder="1"/>
    <xf numFmtId="0" fontId="0" fillId="0" borderId="49" xfId="0" applyBorder="1"/>
    <xf numFmtId="0" fontId="12" fillId="0" borderId="33" xfId="0" applyFont="1" applyBorder="1" applyAlignment="1">
      <alignment horizontal="righ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distributed" vertical="center" wrapText="1" indent="1"/>
    </xf>
    <xf numFmtId="0" fontId="18" fillId="0" borderId="63" xfId="0" applyFont="1" applyBorder="1" applyAlignment="1">
      <alignment horizontal="center" vertical="center" wrapText="1"/>
    </xf>
    <xf numFmtId="0" fontId="0" fillId="0" borderId="23" xfId="0" applyBorder="1"/>
    <xf numFmtId="0" fontId="18" fillId="0" borderId="82" xfId="0" applyFont="1" applyBorder="1" applyAlignment="1">
      <alignment horizontal="left" vertical="center" wrapText="1"/>
    </xf>
    <xf numFmtId="0" fontId="12" fillId="0" borderId="83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distributed" vertical="center" wrapText="1" indent="1"/>
    </xf>
    <xf numFmtId="0" fontId="12" fillId="0" borderId="82" xfId="0" applyFont="1" applyBorder="1" applyAlignment="1">
      <alignment horizontal="right" vertical="center" wrapText="1"/>
    </xf>
    <xf numFmtId="0" fontId="12" fillId="0" borderId="70" xfId="0" applyFont="1" applyBorder="1" applyAlignment="1">
      <alignment horizontal="distributed" vertical="center" wrapText="1" indent="1"/>
    </xf>
    <xf numFmtId="0" fontId="12" fillId="0" borderId="7" xfId="0" applyFont="1" applyBorder="1" applyAlignment="1">
      <alignment horizontal="left" vertical="center" wrapText="1"/>
    </xf>
    <xf numFmtId="0" fontId="0" fillId="0" borderId="14" xfId="0" applyBorder="1"/>
    <xf numFmtId="0" fontId="0" fillId="0" borderId="54" xfId="0" applyBorder="1"/>
    <xf numFmtId="0" fontId="0" fillId="0" borderId="20" xfId="0" applyBorder="1"/>
    <xf numFmtId="0" fontId="12" fillId="0" borderId="3" xfId="0" applyFont="1" applyBorder="1" applyAlignment="1">
      <alignment horizontal="left" vertical="center" wrapText="1"/>
    </xf>
    <xf numFmtId="2" fontId="12" fillId="0" borderId="82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distributed" vertical="center" wrapText="1" indent="1"/>
    </xf>
    <xf numFmtId="0" fontId="20" fillId="0" borderId="0" xfId="0" applyFont="1" applyBorder="1"/>
    <xf numFmtId="0" fontId="0" fillId="0" borderId="55" xfId="0" applyBorder="1"/>
    <xf numFmtId="177" fontId="12" fillId="0" borderId="11" xfId="0" applyNumberFormat="1" applyFont="1" applyBorder="1" applyAlignment="1">
      <alignment horizontal="right" vertical="center" wrapText="1"/>
    </xf>
    <xf numFmtId="0" fontId="0" fillId="0" borderId="32" xfId="0" applyBorder="1"/>
    <xf numFmtId="0" fontId="18" fillId="0" borderId="43" xfId="0" applyFont="1" applyBorder="1" applyAlignment="1">
      <alignment horizontal="left" vertical="center" wrapText="1"/>
    </xf>
    <xf numFmtId="176" fontId="12" fillId="0" borderId="7" xfId="0" applyNumberFormat="1" applyFont="1" applyBorder="1" applyAlignment="1">
      <alignment horizontal="right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distributed" vertical="center" wrapText="1" indent="1"/>
    </xf>
    <xf numFmtId="0" fontId="17" fillId="3" borderId="37" xfId="0" applyFont="1" applyFill="1" applyBorder="1" applyAlignment="1">
      <alignment horizontal="left" vertical="center" wrapText="1"/>
    </xf>
    <xf numFmtId="0" fontId="0" fillId="0" borderId="38" xfId="0" applyBorder="1"/>
    <xf numFmtId="0" fontId="19" fillId="0" borderId="7" xfId="0" applyFont="1" applyBorder="1" applyAlignment="1">
      <alignment horizontal="center" vertical="center" wrapText="1"/>
    </xf>
    <xf numFmtId="0" fontId="0" fillId="0" borderId="36" xfId="0" applyBorder="1"/>
    <xf numFmtId="0" fontId="18" fillId="0" borderId="5" xfId="0" applyFont="1" applyBorder="1" applyAlignment="1">
      <alignment horizontal="center" vertical="center" wrapText="1"/>
    </xf>
    <xf numFmtId="0" fontId="0" fillId="0" borderId="58" xfId="0" applyBorder="1"/>
    <xf numFmtId="0" fontId="19" fillId="0" borderId="82" xfId="0" applyFont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left" vertical="center" wrapText="1"/>
    </xf>
    <xf numFmtId="0" fontId="0" fillId="0" borderId="66" xfId="0" applyBorder="1"/>
    <xf numFmtId="0" fontId="0" fillId="0" borderId="68" xfId="0" applyBorder="1"/>
    <xf numFmtId="0" fontId="12" fillId="0" borderId="63" xfId="0" applyFont="1" applyBorder="1" applyAlignment="1">
      <alignment horizontal="center" vertical="center" wrapText="1"/>
    </xf>
    <xf numFmtId="0" fontId="29" fillId="0" borderId="82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distributed" vertical="center" wrapText="1" indent="1"/>
    </xf>
    <xf numFmtId="0" fontId="18" fillId="0" borderId="46" xfId="0" applyFont="1" applyBorder="1" applyAlignment="1">
      <alignment horizontal="left" vertical="center" wrapText="1"/>
    </xf>
    <xf numFmtId="0" fontId="14" fillId="0" borderId="0" xfId="0" applyFont="1" applyBorder="1"/>
    <xf numFmtId="0" fontId="0" fillId="0" borderId="26" xfId="0" applyBorder="1"/>
    <xf numFmtId="0" fontId="17" fillId="3" borderId="63" xfId="0" applyFont="1" applyFill="1" applyBorder="1" applyAlignment="1">
      <alignment horizontal="left" vertical="center" wrapText="1"/>
    </xf>
    <xf numFmtId="0" fontId="12" fillId="0" borderId="30" xfId="0" applyFont="1" applyBorder="1" applyAlignment="1">
      <alignment horizontal="right" vertical="center" wrapText="1"/>
    </xf>
    <xf numFmtId="0" fontId="17" fillId="3" borderId="50" xfId="0" applyFont="1" applyFill="1" applyBorder="1" applyAlignment="1">
      <alignment horizontal="left" vertical="center" wrapText="1"/>
    </xf>
    <xf numFmtId="0" fontId="0" fillId="0" borderId="39" xfId="0" applyBorder="1"/>
    <xf numFmtId="0" fontId="12" fillId="0" borderId="11" xfId="0" applyFont="1" applyBorder="1" applyAlignment="1">
      <alignment horizontal="right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right" vertical="center" wrapText="1"/>
    </xf>
    <xf numFmtId="0" fontId="0" fillId="0" borderId="29" xfId="0" applyBorder="1"/>
    <xf numFmtId="0" fontId="12" fillId="0" borderId="5" xfId="0" applyFont="1" applyBorder="1" applyAlignment="1">
      <alignment horizontal="left" vertical="top" wrapText="1"/>
    </xf>
    <xf numFmtId="0" fontId="12" fillId="0" borderId="61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8" fillId="0" borderId="6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0" fillId="0" borderId="59" xfId="0" applyBorder="1"/>
    <xf numFmtId="0" fontId="0" fillId="0" borderId="60" xfId="0" applyBorder="1"/>
    <xf numFmtId="0" fontId="17" fillId="3" borderId="73" xfId="0" applyFont="1" applyFill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0" fillId="0" borderId="41" xfId="0" applyBorder="1"/>
    <xf numFmtId="0" fontId="12" fillId="0" borderId="51" xfId="0" applyFont="1" applyBorder="1" applyAlignment="1">
      <alignment horizontal="left" vertical="center" wrapText="1"/>
    </xf>
    <xf numFmtId="0" fontId="0" fillId="0" borderId="69" xfId="0" applyBorder="1"/>
    <xf numFmtId="0" fontId="17" fillId="0" borderId="77" xfId="0" applyFont="1" applyAlignment="1">
      <alignment horizontal="left" vertical="center"/>
    </xf>
    <xf numFmtId="0" fontId="17" fillId="3" borderId="4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distributed" vertical="center" wrapText="1" indent="1"/>
    </xf>
    <xf numFmtId="0" fontId="16" fillId="0" borderId="77" xfId="0" applyFont="1" applyAlignment="1">
      <alignment horizontal="left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distributed" vertical="center" wrapText="1" indent="1"/>
    </xf>
    <xf numFmtId="0" fontId="12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left" vertical="center" wrapText="1"/>
    </xf>
    <xf numFmtId="0" fontId="17" fillId="3" borderId="20" xfId="0" applyFont="1" applyFill="1" applyBorder="1" applyAlignment="1">
      <alignment horizontal="left" vertical="center" wrapText="1"/>
    </xf>
    <xf numFmtId="0" fontId="12" fillId="0" borderId="82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center" vertical="center" wrapText="1"/>
    </xf>
    <xf numFmtId="0" fontId="13" fillId="0" borderId="77" xfId="0" applyFont="1" applyAlignment="1">
      <alignment horizontal="left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right" vertical="center" wrapText="1"/>
    </xf>
    <xf numFmtId="0" fontId="18" fillId="0" borderId="8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distributed" vertical="center" wrapText="1"/>
    </xf>
    <xf numFmtId="0" fontId="12" fillId="0" borderId="42" xfId="0" applyFont="1" applyBorder="1" applyAlignment="1">
      <alignment horizontal="distributed" vertical="center" wrapText="1" indent="1"/>
    </xf>
    <xf numFmtId="0" fontId="12" fillId="0" borderId="46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0" fillId="0" borderId="67" xfId="0" applyBorder="1"/>
    <xf numFmtId="0" fontId="12" fillId="0" borderId="35" xfId="0" applyFont="1" applyBorder="1" applyAlignment="1">
      <alignment horizontal="distributed" vertical="center" wrapText="1" indent="1"/>
    </xf>
    <xf numFmtId="0" fontId="12" fillId="0" borderId="19" xfId="0" applyFont="1" applyBorder="1" applyAlignment="1">
      <alignment horizontal="left" vertical="center" wrapText="1"/>
    </xf>
    <xf numFmtId="178" fontId="22" fillId="0" borderId="77" xfId="0" applyNumberFormat="1" applyFont="1" applyAlignment="1">
      <alignment horizontal="right" vertical="center" wrapText="1"/>
    </xf>
    <xf numFmtId="0" fontId="18" fillId="0" borderId="44" xfId="0" applyFont="1" applyBorder="1" applyAlignment="1">
      <alignment horizontal="left" vertical="center" wrapText="1"/>
    </xf>
    <xf numFmtId="0" fontId="0" fillId="0" borderId="65" xfId="0" applyBorder="1"/>
    <xf numFmtId="0" fontId="12" fillId="0" borderId="84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77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2" fillId="0" borderId="63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92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197"/>
  <sheetViews>
    <sheetView showGridLines="0" tabSelected="1" zoomScaleNormal="100" workbookViewId="0">
      <pane ySplit="7" topLeftCell="A8" activePane="bottomLeft" state="frozen"/>
      <selection pane="bottomLeft" activeCell="D8" sqref="D8:F8"/>
    </sheetView>
  </sheetViews>
  <sheetFormatPr defaultColWidth="0" defaultRowHeight="15"/>
  <cols>
    <col min="1" max="1" width="26" style="53" customWidth="1"/>
    <col min="2" max="3" width="10" style="53" customWidth="1"/>
    <col min="4" max="17" width="9.5546875" style="53" customWidth="1"/>
    <col min="18" max="18" width="9.88671875" style="53" customWidth="1"/>
    <col min="19" max="16384" width="9.88671875" style="53" hidden="1"/>
  </cols>
  <sheetData>
    <row r="1" spans="1:19" ht="18" customHeight="1">
      <c r="A1" s="2" t="s">
        <v>0</v>
      </c>
      <c r="F1" s="87" t="s">
        <v>1</v>
      </c>
      <c r="G1" s="75"/>
      <c r="H1" s="75"/>
      <c r="I1" s="89"/>
      <c r="J1" s="67"/>
      <c r="L1" s="63" t="s">
        <v>489</v>
      </c>
      <c r="M1" s="63">
        <v>2026</v>
      </c>
      <c r="S1" s="51">
        <f>SUM($S$8:$S$197)</f>
        <v>143</v>
      </c>
    </row>
    <row r="2" spans="1:19">
      <c r="A2" s="57" t="s">
        <v>2</v>
      </c>
      <c r="S2" s="51">
        <f>IFERROR(MATCH(TRUE,INDEX($S$8:$S$197&gt;0,0),0)+7,0)</f>
        <v>8</v>
      </c>
    </row>
    <row r="3" spans="1:19">
      <c r="A3" s="3" t="s">
        <v>3</v>
      </c>
      <c r="S3" s="51" t="str">
        <f>IF($S$2=0,"",IF(INDEX($A:$A,$S$2)="","（"&amp;$S$2&amp;"行目）",INDEX($A:$A,$S$2)))</f>
        <v>★必ず選択　食数が１回２０食未満かつ１日５０食未満の施設</v>
      </c>
    </row>
    <row r="4" spans="1:19">
      <c r="A4" s="3" t="s">
        <v>4</v>
      </c>
    </row>
    <row r="5" spans="1:19">
      <c r="A5" s="64" t="s">
        <v>5</v>
      </c>
    </row>
    <row r="6" spans="1:19">
      <c r="A6" s="80" t="s">
        <v>6</v>
      </c>
      <c r="B6" s="69"/>
      <c r="C6" s="70"/>
      <c r="D6" s="80" t="s">
        <v>7</v>
      </c>
      <c r="E6" s="69"/>
      <c r="F6" s="70"/>
      <c r="G6" s="80" t="s">
        <v>8</v>
      </c>
      <c r="H6" s="69"/>
      <c r="I6" s="70"/>
      <c r="J6" s="80" t="s">
        <v>9</v>
      </c>
      <c r="K6" s="69"/>
      <c r="L6" s="69"/>
      <c r="M6" s="69"/>
      <c r="N6" s="69"/>
      <c r="O6" s="69"/>
      <c r="P6" s="69"/>
      <c r="Q6" s="70"/>
      <c r="S6" s="52" t="s">
        <v>10</v>
      </c>
    </row>
    <row r="7" spans="1:19" ht="22.05" customHeight="1">
      <c r="A7" s="96" t="s">
        <v>11</v>
      </c>
      <c r="B7" s="69"/>
      <c r="C7" s="70"/>
      <c r="D7" s="88" t="str">
        <f>IF($S$1=0,"✔ 未入力の項目はありません","⚠ 未入力の項目が "&amp;$S$1&amp;" 件あります（最初：「"&amp;$S$3&amp;"」）　ピンク色のセルを入力してください")</f>
        <v>⚠ 未入力の項目が 143 件あります（最初：「★必ず選択　食数が１回２０食未満かつ１日５０食未満の施設」）　ピンク色のセルを入力してください</v>
      </c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70"/>
    </row>
    <row r="8" spans="1:19" ht="30" customHeight="1">
      <c r="A8" s="97" t="s">
        <v>12</v>
      </c>
      <c r="B8" s="75"/>
      <c r="C8" s="75"/>
      <c r="D8" s="92"/>
      <c r="E8" s="93"/>
      <c r="F8" s="94"/>
      <c r="G8" s="74" t="str">
        <f>IF(D8="","◀ 必ず「該当する」か「該当しない」を選択してください（選択により入力が必要な項目が変わります）",IF(D8="該当する","「該当する」のため、①②⑧⑩㉓以外の項目は入力不要（灰色）です","「該当しない」のため、すべての項目を入力してください"))</f>
        <v>◀ 必ず「該当する」か「該当しない」を選択してください（選択により入力が必要な項目が変わります）</v>
      </c>
      <c r="H8" s="75"/>
      <c r="I8" s="75"/>
      <c r="J8" s="75"/>
      <c r="K8" s="75"/>
      <c r="L8" s="75"/>
      <c r="M8" s="75"/>
      <c r="N8" s="75"/>
      <c r="O8" s="75"/>
      <c r="P8" s="75"/>
      <c r="Q8" s="75"/>
      <c r="S8" s="59">
        <f>COUNTBLANK(D8)</f>
        <v>1</v>
      </c>
    </row>
    <row r="9" spans="1:19" ht="19.5" customHeight="1">
      <c r="A9" s="76" t="s">
        <v>13</v>
      </c>
      <c r="B9" s="69"/>
      <c r="C9" s="69"/>
      <c r="D9" s="69"/>
      <c r="E9" s="69"/>
      <c r="F9" s="69"/>
      <c r="G9" s="69"/>
      <c r="H9" s="69"/>
      <c r="I9" s="70"/>
    </row>
    <row r="10" spans="1:19" ht="15" customHeight="1">
      <c r="A10" s="72" t="s">
        <v>14</v>
      </c>
      <c r="B10" s="69"/>
      <c r="C10" s="70"/>
      <c r="D10" s="98"/>
      <c r="E10" s="66"/>
      <c r="F10" s="67"/>
      <c r="G10" s="91" t="s">
        <v>15</v>
      </c>
      <c r="H10" s="69"/>
      <c r="I10" s="70"/>
      <c r="J10" s="71" t="s">
        <v>16</v>
      </c>
      <c r="K10" s="69"/>
      <c r="L10" s="69"/>
      <c r="M10" s="69"/>
      <c r="N10" s="69"/>
      <c r="O10" s="69"/>
      <c r="P10" s="69"/>
      <c r="Q10" s="70"/>
      <c r="S10" s="59">
        <f t="shared" ref="S10:S21" si="0">COUNTBLANK(D10)</f>
        <v>1</v>
      </c>
    </row>
    <row r="11" spans="1:19" ht="15" customHeight="1">
      <c r="A11" s="72" t="s">
        <v>17</v>
      </c>
      <c r="B11" s="69"/>
      <c r="C11" s="70"/>
      <c r="D11" s="65"/>
      <c r="E11" s="66"/>
      <c r="F11" s="67"/>
      <c r="G11" s="68" t="s">
        <v>18</v>
      </c>
      <c r="H11" s="69"/>
      <c r="I11" s="70"/>
      <c r="J11" s="71" t="s">
        <v>19</v>
      </c>
      <c r="K11" s="69"/>
      <c r="L11" s="69"/>
      <c r="M11" s="69"/>
      <c r="N11" s="69"/>
      <c r="O11" s="69"/>
      <c r="P11" s="69"/>
      <c r="Q11" s="70"/>
      <c r="S11" s="59">
        <f t="shared" si="0"/>
        <v>1</v>
      </c>
    </row>
    <row r="12" spans="1:19" ht="15" customHeight="1">
      <c r="A12" s="72" t="s">
        <v>20</v>
      </c>
      <c r="B12" s="69"/>
      <c r="C12" s="70"/>
      <c r="D12" s="65"/>
      <c r="E12" s="66"/>
      <c r="F12" s="67"/>
      <c r="G12" s="68" t="s">
        <v>485</v>
      </c>
      <c r="H12" s="69"/>
      <c r="I12" s="70"/>
      <c r="S12" s="59">
        <f t="shared" si="0"/>
        <v>1</v>
      </c>
    </row>
    <row r="13" spans="1:19" ht="15" customHeight="1">
      <c r="A13" s="72" t="s">
        <v>21</v>
      </c>
      <c r="B13" s="69"/>
      <c r="C13" s="70"/>
      <c r="D13" s="65"/>
      <c r="E13" s="66"/>
      <c r="F13" s="67"/>
      <c r="G13" s="68" t="s">
        <v>22</v>
      </c>
      <c r="H13" s="69"/>
      <c r="I13" s="70"/>
      <c r="J13" s="71" t="s">
        <v>23</v>
      </c>
      <c r="K13" s="69"/>
      <c r="L13" s="69"/>
      <c r="M13" s="69"/>
      <c r="N13" s="69"/>
      <c r="O13" s="69"/>
      <c r="P13" s="69"/>
      <c r="Q13" s="70"/>
      <c r="S13" s="59">
        <f t="shared" si="0"/>
        <v>1</v>
      </c>
    </row>
    <row r="14" spans="1:19" ht="15" customHeight="1">
      <c r="A14" s="72" t="s">
        <v>24</v>
      </c>
      <c r="B14" s="69"/>
      <c r="C14" s="70"/>
      <c r="D14" s="65"/>
      <c r="E14" s="66"/>
      <c r="F14" s="67"/>
      <c r="G14" s="68" t="s">
        <v>25</v>
      </c>
      <c r="H14" s="69"/>
      <c r="I14" s="70"/>
      <c r="S14" s="59">
        <f t="shared" si="0"/>
        <v>1</v>
      </c>
    </row>
    <row r="15" spans="1:19" ht="15" customHeight="1">
      <c r="A15" s="72" t="s">
        <v>26</v>
      </c>
      <c r="B15" s="69"/>
      <c r="C15" s="70"/>
      <c r="D15" s="65"/>
      <c r="E15" s="66"/>
      <c r="F15" s="67"/>
      <c r="G15" s="68" t="s">
        <v>486</v>
      </c>
      <c r="H15" s="69"/>
      <c r="I15" s="70"/>
      <c r="S15" s="59">
        <f t="shared" si="0"/>
        <v>1</v>
      </c>
    </row>
    <row r="16" spans="1:19" ht="15" customHeight="1">
      <c r="A16" s="72" t="s">
        <v>27</v>
      </c>
      <c r="B16" s="69"/>
      <c r="C16" s="70"/>
      <c r="D16" s="65"/>
      <c r="E16" s="66"/>
      <c r="F16" s="67"/>
      <c r="G16" s="68" t="s">
        <v>487</v>
      </c>
      <c r="H16" s="69"/>
      <c r="I16" s="70"/>
      <c r="S16" s="59">
        <f t="shared" si="0"/>
        <v>1</v>
      </c>
    </row>
    <row r="17" spans="1:19" ht="15" customHeight="1">
      <c r="A17" s="72" t="s">
        <v>28</v>
      </c>
      <c r="B17" s="69"/>
      <c r="C17" s="70"/>
      <c r="D17" s="65"/>
      <c r="E17" s="66"/>
      <c r="F17" s="67"/>
      <c r="G17" s="68" t="s">
        <v>29</v>
      </c>
      <c r="H17" s="69"/>
      <c r="I17" s="70"/>
      <c r="S17" s="59">
        <f t="shared" si="0"/>
        <v>1</v>
      </c>
    </row>
    <row r="18" spans="1:19" ht="15" customHeight="1">
      <c r="A18" s="72" t="s">
        <v>30</v>
      </c>
      <c r="B18" s="69"/>
      <c r="C18" s="70"/>
      <c r="D18" s="65"/>
      <c r="E18" s="66"/>
      <c r="F18" s="67"/>
      <c r="G18" s="68" t="s">
        <v>31</v>
      </c>
      <c r="H18" s="69"/>
      <c r="I18" s="70"/>
      <c r="S18" s="59">
        <f t="shared" si="0"/>
        <v>1</v>
      </c>
    </row>
    <row r="19" spans="1:19" ht="15" customHeight="1">
      <c r="A19" s="72" t="s">
        <v>32</v>
      </c>
      <c r="B19" s="69"/>
      <c r="C19" s="70"/>
      <c r="D19" s="65"/>
      <c r="E19" s="66"/>
      <c r="F19" s="67"/>
      <c r="G19" s="68" t="s">
        <v>33</v>
      </c>
      <c r="H19" s="69"/>
      <c r="I19" s="70"/>
      <c r="J19" s="71" t="s">
        <v>34</v>
      </c>
      <c r="K19" s="69"/>
      <c r="L19" s="69"/>
      <c r="M19" s="69"/>
      <c r="N19" s="69"/>
      <c r="O19" s="69"/>
      <c r="P19" s="69"/>
      <c r="Q19" s="70"/>
      <c r="S19" s="59">
        <f t="shared" si="0"/>
        <v>1</v>
      </c>
    </row>
    <row r="20" spans="1:19" ht="15" customHeight="1">
      <c r="A20" s="72" t="s">
        <v>35</v>
      </c>
      <c r="B20" s="69"/>
      <c r="C20" s="70"/>
      <c r="D20" s="65"/>
      <c r="E20" s="66"/>
      <c r="F20" s="67"/>
      <c r="G20" s="68" t="s">
        <v>36</v>
      </c>
      <c r="H20" s="69"/>
      <c r="I20" s="70"/>
      <c r="J20" s="71" t="s">
        <v>37</v>
      </c>
      <c r="K20" s="69"/>
      <c r="L20" s="69"/>
      <c r="M20" s="69"/>
      <c r="N20" s="69"/>
      <c r="O20" s="69"/>
      <c r="P20" s="69"/>
      <c r="Q20" s="70"/>
      <c r="S20" s="59">
        <f t="shared" si="0"/>
        <v>1</v>
      </c>
    </row>
    <row r="21" spans="1:19" ht="15" customHeight="1">
      <c r="A21" s="72" t="s">
        <v>38</v>
      </c>
      <c r="B21" s="69"/>
      <c r="C21" s="70"/>
      <c r="D21" s="65"/>
      <c r="E21" s="66"/>
      <c r="F21" s="67"/>
      <c r="G21" s="68" t="s">
        <v>39</v>
      </c>
      <c r="H21" s="69"/>
      <c r="I21" s="70"/>
      <c r="J21" s="71" t="s">
        <v>40</v>
      </c>
      <c r="K21" s="69"/>
      <c r="L21" s="69"/>
      <c r="M21" s="69"/>
      <c r="N21" s="69"/>
      <c r="O21" s="69"/>
      <c r="P21" s="69"/>
      <c r="Q21" s="70"/>
      <c r="S21" s="59">
        <f t="shared" si="0"/>
        <v>1</v>
      </c>
    </row>
    <row r="22" spans="1:19" ht="19.5" customHeight="1">
      <c r="A22" s="82" t="s">
        <v>41</v>
      </c>
      <c r="B22" s="75"/>
      <c r="C22" s="75"/>
      <c r="D22" s="75"/>
      <c r="E22" s="75"/>
      <c r="F22" s="75"/>
      <c r="G22" s="75"/>
      <c r="H22" s="75"/>
      <c r="I22" s="75"/>
    </row>
    <row r="23" spans="1:19" ht="15" customHeight="1">
      <c r="A23" s="72" t="s">
        <v>42</v>
      </c>
      <c r="B23" s="69"/>
      <c r="C23" s="70"/>
      <c r="D23" s="73"/>
      <c r="E23" s="66"/>
      <c r="F23" s="67"/>
      <c r="G23" s="68" t="s">
        <v>43</v>
      </c>
      <c r="H23" s="69"/>
      <c r="I23" s="70"/>
      <c r="J23" s="71" t="s">
        <v>44</v>
      </c>
      <c r="K23" s="69"/>
      <c r="L23" s="69"/>
      <c r="M23" s="69"/>
      <c r="N23" s="69"/>
      <c r="O23" s="69"/>
      <c r="P23" s="69"/>
      <c r="Q23" s="70"/>
      <c r="S23" s="59">
        <f>COUNTBLANK(D23)</f>
        <v>1</v>
      </c>
    </row>
    <row r="24" spans="1:19" ht="15" customHeight="1">
      <c r="A24" s="72" t="s">
        <v>45</v>
      </c>
      <c r="B24" s="69"/>
      <c r="C24" s="70"/>
      <c r="D24" s="73"/>
      <c r="E24" s="66"/>
      <c r="F24" s="67"/>
      <c r="G24" s="68"/>
      <c r="H24" s="69"/>
      <c r="I24" s="70"/>
      <c r="J24" s="71" t="s">
        <v>44</v>
      </c>
      <c r="K24" s="69"/>
      <c r="L24" s="69"/>
      <c r="M24" s="69"/>
      <c r="N24" s="69"/>
      <c r="O24" s="69"/>
      <c r="P24" s="69"/>
      <c r="Q24" s="70"/>
      <c r="S24" s="59">
        <f>COUNTBLANK(D24)</f>
        <v>1</v>
      </c>
    </row>
    <row r="25" spans="1:19" ht="15" customHeight="1">
      <c r="A25" s="72" t="s">
        <v>46</v>
      </c>
      <c r="B25" s="69"/>
      <c r="C25" s="70"/>
      <c r="D25" s="73"/>
      <c r="E25" s="66"/>
      <c r="F25" s="67"/>
      <c r="G25" s="68"/>
      <c r="H25" s="69"/>
      <c r="I25" s="70"/>
      <c r="J25" s="71" t="s">
        <v>44</v>
      </c>
      <c r="K25" s="69"/>
      <c r="L25" s="69"/>
      <c r="M25" s="69"/>
      <c r="N25" s="69"/>
      <c r="O25" s="69"/>
      <c r="P25" s="69"/>
      <c r="Q25" s="70"/>
      <c r="S25" s="59">
        <f>COUNTBLANK(D25)</f>
        <v>1</v>
      </c>
    </row>
    <row r="26" spans="1:19" ht="15" customHeight="1">
      <c r="A26" s="72" t="s">
        <v>47</v>
      </c>
      <c r="B26" s="69"/>
      <c r="C26" s="70"/>
      <c r="D26" s="73"/>
      <c r="E26" s="66"/>
      <c r="F26" s="67"/>
      <c r="G26" s="68"/>
      <c r="H26" s="69"/>
      <c r="I26" s="70"/>
      <c r="J26" s="71" t="s">
        <v>44</v>
      </c>
      <c r="K26" s="69"/>
      <c r="L26" s="69"/>
      <c r="M26" s="69"/>
      <c r="N26" s="69"/>
      <c r="O26" s="69"/>
      <c r="P26" s="69"/>
      <c r="Q26" s="70"/>
      <c r="S26" s="59">
        <f>COUNTBLANK(D26)</f>
        <v>1</v>
      </c>
    </row>
    <row r="27" spans="1:19" ht="15" customHeight="1">
      <c r="A27" s="72" t="s">
        <v>48</v>
      </c>
      <c r="B27" s="69"/>
      <c r="C27" s="70"/>
      <c r="D27" s="65"/>
      <c r="E27" s="66"/>
      <c r="F27" s="67"/>
      <c r="G27" s="68" t="s">
        <v>49</v>
      </c>
      <c r="H27" s="69"/>
      <c r="I27" s="70"/>
    </row>
    <row r="28" spans="1:19" ht="15" customHeight="1">
      <c r="A28" s="72" t="s">
        <v>50</v>
      </c>
      <c r="B28" s="69"/>
      <c r="C28" s="70"/>
      <c r="D28" s="73"/>
      <c r="E28" s="66"/>
      <c r="F28" s="67"/>
      <c r="G28" s="68"/>
      <c r="H28" s="69"/>
      <c r="I28" s="70"/>
      <c r="J28" s="71" t="s">
        <v>44</v>
      </c>
      <c r="K28" s="69"/>
      <c r="L28" s="69"/>
      <c r="M28" s="69"/>
      <c r="N28" s="69"/>
      <c r="O28" s="69"/>
      <c r="P28" s="69"/>
      <c r="Q28" s="70"/>
    </row>
    <row r="29" spans="1:19" ht="19.5" customHeight="1">
      <c r="A29" s="82" t="s">
        <v>51</v>
      </c>
      <c r="B29" s="75"/>
      <c r="C29" s="75"/>
      <c r="D29" s="75"/>
      <c r="E29" s="75"/>
      <c r="F29" s="75"/>
      <c r="G29" s="75"/>
      <c r="H29" s="75"/>
      <c r="I29" s="75"/>
    </row>
    <row r="30" spans="1:19" ht="15" customHeight="1">
      <c r="A30" s="72" t="s">
        <v>52</v>
      </c>
      <c r="B30" s="69"/>
      <c r="C30" s="70"/>
      <c r="D30" s="65"/>
      <c r="E30" s="66"/>
      <c r="F30" s="67"/>
      <c r="G30" s="68" t="s">
        <v>53</v>
      </c>
      <c r="H30" s="69"/>
      <c r="I30" s="70"/>
      <c r="J30" s="71" t="s">
        <v>54</v>
      </c>
      <c r="K30" s="69"/>
      <c r="L30" s="69"/>
      <c r="M30" s="69"/>
      <c r="N30" s="69"/>
      <c r="O30" s="69"/>
      <c r="P30" s="69"/>
      <c r="Q30" s="70"/>
      <c r="S30" s="59">
        <f>COUNTBLANK(D30)</f>
        <v>1</v>
      </c>
    </row>
    <row r="31" spans="1:19" ht="15" customHeight="1">
      <c r="A31" s="72" t="s">
        <v>55</v>
      </c>
      <c r="B31" s="69"/>
      <c r="C31" s="70"/>
      <c r="D31" s="65"/>
      <c r="E31" s="66"/>
      <c r="F31" s="67"/>
      <c r="G31" s="68"/>
      <c r="H31" s="69"/>
      <c r="I31" s="70"/>
      <c r="J31" s="71" t="s">
        <v>56</v>
      </c>
      <c r="K31" s="69"/>
      <c r="L31" s="69"/>
      <c r="M31" s="69"/>
      <c r="N31" s="69"/>
      <c r="O31" s="69"/>
      <c r="P31" s="69"/>
      <c r="Q31" s="70"/>
      <c r="S31" s="59">
        <f t="shared" ref="S31:S42" si="1">IF($D$30="１直営",0,COUNTBLANK(D31))</f>
        <v>1</v>
      </c>
    </row>
    <row r="32" spans="1:19" ht="15" customHeight="1">
      <c r="A32" s="72" t="s">
        <v>57</v>
      </c>
      <c r="B32" s="69"/>
      <c r="C32" s="70"/>
      <c r="D32" s="65"/>
      <c r="E32" s="66"/>
      <c r="F32" s="67"/>
      <c r="G32" s="68"/>
      <c r="H32" s="69"/>
      <c r="I32" s="70"/>
      <c r="J32" s="71" t="s">
        <v>58</v>
      </c>
      <c r="K32" s="69"/>
      <c r="L32" s="69"/>
      <c r="M32" s="69"/>
      <c r="N32" s="69"/>
      <c r="O32" s="69"/>
      <c r="P32" s="69"/>
      <c r="Q32" s="70"/>
      <c r="S32" s="59">
        <f t="shared" si="1"/>
        <v>1</v>
      </c>
    </row>
    <row r="33" spans="1:19" ht="15" customHeight="1">
      <c r="A33" s="72" t="s">
        <v>59</v>
      </c>
      <c r="B33" s="69"/>
      <c r="C33" s="70"/>
      <c r="D33" s="65"/>
      <c r="E33" s="66"/>
      <c r="F33" s="67"/>
      <c r="G33" s="68"/>
      <c r="H33" s="69"/>
      <c r="I33" s="70"/>
      <c r="S33" s="59">
        <f t="shared" si="1"/>
        <v>1</v>
      </c>
    </row>
    <row r="34" spans="1:19" ht="15" customHeight="1">
      <c r="A34" s="72" t="s">
        <v>60</v>
      </c>
      <c r="B34" s="69"/>
      <c r="C34" s="70"/>
      <c r="D34" s="65"/>
      <c r="E34" s="66"/>
      <c r="F34" s="67"/>
      <c r="G34" s="68"/>
      <c r="H34" s="69"/>
      <c r="I34" s="70"/>
      <c r="S34" s="59">
        <f t="shared" si="1"/>
        <v>1</v>
      </c>
    </row>
    <row r="35" spans="1:19" ht="15" customHeight="1">
      <c r="A35" s="72" t="s">
        <v>61</v>
      </c>
      <c r="B35" s="69"/>
      <c r="C35" s="70"/>
      <c r="D35" s="65"/>
      <c r="E35" s="66"/>
      <c r="F35" s="67"/>
      <c r="G35" s="68" t="s">
        <v>62</v>
      </c>
      <c r="H35" s="69"/>
      <c r="I35" s="70"/>
      <c r="J35" s="71" t="s">
        <v>63</v>
      </c>
      <c r="K35" s="69"/>
      <c r="L35" s="69"/>
      <c r="M35" s="69"/>
      <c r="N35" s="69"/>
      <c r="O35" s="69"/>
      <c r="P35" s="69"/>
      <c r="Q35" s="70"/>
      <c r="S35" s="59">
        <f t="shared" si="1"/>
        <v>1</v>
      </c>
    </row>
    <row r="36" spans="1:19" ht="15" customHeight="1">
      <c r="A36" s="72" t="s">
        <v>64</v>
      </c>
      <c r="B36" s="69"/>
      <c r="C36" s="70"/>
      <c r="D36" s="65"/>
      <c r="E36" s="66"/>
      <c r="F36" s="67"/>
      <c r="G36" s="68" t="s">
        <v>62</v>
      </c>
      <c r="H36" s="69"/>
      <c r="I36" s="70"/>
      <c r="J36" s="71" t="s">
        <v>63</v>
      </c>
      <c r="K36" s="69"/>
      <c r="L36" s="69"/>
      <c r="M36" s="69"/>
      <c r="N36" s="69"/>
      <c r="O36" s="69"/>
      <c r="P36" s="69"/>
      <c r="Q36" s="70"/>
      <c r="S36" s="59">
        <f t="shared" si="1"/>
        <v>1</v>
      </c>
    </row>
    <row r="37" spans="1:19" ht="15" customHeight="1">
      <c r="A37" s="72" t="s">
        <v>65</v>
      </c>
      <c r="B37" s="69"/>
      <c r="C37" s="70"/>
      <c r="D37" s="65"/>
      <c r="E37" s="66"/>
      <c r="F37" s="67"/>
      <c r="G37" s="68" t="s">
        <v>62</v>
      </c>
      <c r="H37" s="69"/>
      <c r="I37" s="70"/>
      <c r="J37" s="71" t="s">
        <v>63</v>
      </c>
      <c r="K37" s="69"/>
      <c r="L37" s="69"/>
      <c r="M37" s="69"/>
      <c r="N37" s="69"/>
      <c r="O37" s="69"/>
      <c r="P37" s="69"/>
      <c r="Q37" s="70"/>
      <c r="S37" s="59">
        <f t="shared" si="1"/>
        <v>1</v>
      </c>
    </row>
    <row r="38" spans="1:19" ht="15" customHeight="1">
      <c r="A38" s="72" t="s">
        <v>66</v>
      </c>
      <c r="B38" s="69"/>
      <c r="C38" s="70"/>
      <c r="D38" s="65"/>
      <c r="E38" s="66"/>
      <c r="F38" s="67"/>
      <c r="G38" s="68" t="s">
        <v>62</v>
      </c>
      <c r="H38" s="69"/>
      <c r="I38" s="70"/>
      <c r="J38" s="71" t="s">
        <v>63</v>
      </c>
      <c r="K38" s="69"/>
      <c r="L38" s="69"/>
      <c r="M38" s="69"/>
      <c r="N38" s="69"/>
      <c r="O38" s="69"/>
      <c r="P38" s="69"/>
      <c r="Q38" s="70"/>
      <c r="S38" s="59">
        <f t="shared" si="1"/>
        <v>1</v>
      </c>
    </row>
    <row r="39" spans="1:19" ht="15" customHeight="1">
      <c r="A39" s="72" t="s">
        <v>67</v>
      </c>
      <c r="B39" s="69"/>
      <c r="C39" s="70"/>
      <c r="D39" s="65"/>
      <c r="E39" s="66"/>
      <c r="F39" s="67"/>
      <c r="G39" s="68" t="s">
        <v>62</v>
      </c>
      <c r="H39" s="69"/>
      <c r="I39" s="70"/>
      <c r="J39" s="71" t="s">
        <v>63</v>
      </c>
      <c r="K39" s="69"/>
      <c r="L39" s="69"/>
      <c r="M39" s="69"/>
      <c r="N39" s="69"/>
      <c r="O39" s="69"/>
      <c r="P39" s="69"/>
      <c r="Q39" s="70"/>
      <c r="S39" s="59">
        <f t="shared" si="1"/>
        <v>1</v>
      </c>
    </row>
    <row r="40" spans="1:19" ht="15" customHeight="1">
      <c r="A40" s="72" t="s">
        <v>68</v>
      </c>
      <c r="B40" s="69"/>
      <c r="C40" s="70"/>
      <c r="D40" s="65"/>
      <c r="E40" s="66"/>
      <c r="F40" s="67"/>
      <c r="G40" s="68" t="s">
        <v>62</v>
      </c>
      <c r="H40" s="69"/>
      <c r="I40" s="70"/>
      <c r="J40" s="71" t="s">
        <v>63</v>
      </c>
      <c r="K40" s="69"/>
      <c r="L40" s="69"/>
      <c r="M40" s="69"/>
      <c r="N40" s="69"/>
      <c r="O40" s="69"/>
      <c r="P40" s="69"/>
      <c r="Q40" s="70"/>
      <c r="S40" s="59">
        <f t="shared" si="1"/>
        <v>1</v>
      </c>
    </row>
    <row r="41" spans="1:19" ht="15" customHeight="1">
      <c r="A41" s="72" t="s">
        <v>69</v>
      </c>
      <c r="B41" s="69"/>
      <c r="C41" s="70"/>
      <c r="D41" s="65"/>
      <c r="E41" s="66"/>
      <c r="F41" s="67"/>
      <c r="G41" s="68" t="s">
        <v>62</v>
      </c>
      <c r="H41" s="69"/>
      <c r="I41" s="70"/>
      <c r="J41" s="71" t="s">
        <v>63</v>
      </c>
      <c r="K41" s="69"/>
      <c r="L41" s="69"/>
      <c r="M41" s="69"/>
      <c r="N41" s="69"/>
      <c r="O41" s="69"/>
      <c r="P41" s="69"/>
      <c r="Q41" s="70"/>
      <c r="S41" s="59">
        <f t="shared" si="1"/>
        <v>1</v>
      </c>
    </row>
    <row r="42" spans="1:19" ht="15" customHeight="1">
      <c r="A42" s="72" t="s">
        <v>70</v>
      </c>
      <c r="B42" s="69"/>
      <c r="C42" s="70"/>
      <c r="D42" s="65"/>
      <c r="E42" s="66"/>
      <c r="F42" s="67"/>
      <c r="G42" s="68" t="s">
        <v>62</v>
      </c>
      <c r="H42" s="69"/>
      <c r="I42" s="70"/>
      <c r="J42" s="71" t="s">
        <v>63</v>
      </c>
      <c r="K42" s="69"/>
      <c r="L42" s="69"/>
      <c r="M42" s="69"/>
      <c r="N42" s="69"/>
      <c r="O42" s="69"/>
      <c r="P42" s="69"/>
      <c r="Q42" s="70"/>
      <c r="S42" s="59">
        <f t="shared" si="1"/>
        <v>1</v>
      </c>
    </row>
    <row r="43" spans="1:19" ht="15" customHeight="1">
      <c r="A43" s="72" t="s">
        <v>71</v>
      </c>
      <c r="B43" s="69"/>
      <c r="C43" s="70"/>
      <c r="D43" s="65"/>
      <c r="E43" s="66"/>
      <c r="F43" s="67"/>
      <c r="G43" s="68"/>
      <c r="H43" s="69"/>
      <c r="I43" s="70"/>
      <c r="S43" s="59">
        <f>IF(OR($D$30="１直営",$D$42="－"),0,COUNTBLANK(D43))</f>
        <v>1</v>
      </c>
    </row>
    <row r="44" spans="1:19" ht="19.5" customHeight="1">
      <c r="A44" s="82" t="s">
        <v>72</v>
      </c>
      <c r="B44" s="75"/>
      <c r="C44" s="75"/>
      <c r="D44" s="75"/>
      <c r="E44" s="75"/>
      <c r="F44" s="75"/>
      <c r="G44" s="75"/>
      <c r="H44" s="75"/>
      <c r="I44" s="75"/>
    </row>
    <row r="45" spans="1:19" ht="15" customHeight="1">
      <c r="A45" s="72" t="s">
        <v>73</v>
      </c>
      <c r="B45" s="69"/>
      <c r="C45" s="70"/>
      <c r="D45" s="65"/>
      <c r="E45" s="66"/>
      <c r="F45" s="67"/>
      <c r="G45" s="68" t="s">
        <v>74</v>
      </c>
      <c r="H45" s="69"/>
      <c r="I45" s="70"/>
      <c r="J45" s="71" t="s">
        <v>58</v>
      </c>
      <c r="K45" s="69"/>
      <c r="L45" s="69"/>
      <c r="M45" s="69"/>
      <c r="N45" s="69"/>
      <c r="O45" s="69"/>
      <c r="P45" s="69"/>
      <c r="Q45" s="70"/>
      <c r="S45" s="59">
        <f>IF($D$8="該当する",0,COUNTBLANK(D45))</f>
        <v>1</v>
      </c>
    </row>
    <row r="46" spans="1:19" ht="15" customHeight="1">
      <c r="A46" s="72" t="s">
        <v>75</v>
      </c>
      <c r="B46" s="69"/>
      <c r="C46" s="70"/>
      <c r="D46" s="65"/>
      <c r="E46" s="66"/>
      <c r="F46" s="67"/>
      <c r="G46" s="68" t="s">
        <v>74</v>
      </c>
      <c r="H46" s="69"/>
      <c r="I46" s="70"/>
      <c r="J46" s="71" t="s">
        <v>58</v>
      </c>
      <c r="K46" s="69"/>
      <c r="L46" s="69"/>
      <c r="M46" s="69"/>
      <c r="N46" s="69"/>
      <c r="O46" s="69"/>
      <c r="P46" s="69"/>
      <c r="Q46" s="70"/>
      <c r="S46" s="59">
        <f>IF($D$8="該当する",0,COUNTBLANK(D46))</f>
        <v>1</v>
      </c>
    </row>
    <row r="47" spans="1:19" ht="19.5" customHeight="1">
      <c r="A47" s="82" t="s">
        <v>76</v>
      </c>
      <c r="B47" s="75"/>
      <c r="C47" s="75"/>
      <c r="D47" s="75"/>
      <c r="E47" s="75"/>
      <c r="F47" s="75"/>
      <c r="G47" s="75"/>
      <c r="H47" s="75"/>
      <c r="I47" s="75"/>
    </row>
    <row r="48" spans="1:19" ht="15" customHeight="1">
      <c r="A48" s="72" t="s">
        <v>77</v>
      </c>
      <c r="B48" s="69"/>
      <c r="C48" s="70"/>
      <c r="D48" s="65"/>
      <c r="E48" s="66"/>
      <c r="F48" s="67"/>
      <c r="G48" s="68" t="s">
        <v>78</v>
      </c>
      <c r="H48" s="69"/>
      <c r="I48" s="70"/>
      <c r="J48" s="71" t="s">
        <v>79</v>
      </c>
      <c r="K48" s="69"/>
      <c r="L48" s="69"/>
      <c r="M48" s="69"/>
      <c r="N48" s="69"/>
      <c r="O48" s="69"/>
      <c r="P48" s="69"/>
      <c r="Q48" s="70"/>
      <c r="S48" s="59">
        <f>IF($D$8="該当する",0,COUNTBLANK(D48))</f>
        <v>1</v>
      </c>
    </row>
    <row r="49" spans="1:19" ht="19.5" customHeight="1">
      <c r="A49" s="82" t="s">
        <v>80</v>
      </c>
      <c r="B49" s="75"/>
      <c r="C49" s="75"/>
      <c r="D49" s="75"/>
      <c r="E49" s="75"/>
      <c r="F49" s="75"/>
      <c r="G49" s="75"/>
      <c r="H49" s="75"/>
      <c r="I49" s="75"/>
    </row>
    <row r="50" spans="1:19" ht="15" customHeight="1">
      <c r="A50" s="72" t="s">
        <v>81</v>
      </c>
      <c r="B50" s="69"/>
      <c r="C50" s="70"/>
      <c r="D50" s="65"/>
      <c r="E50" s="66"/>
      <c r="F50" s="67"/>
      <c r="G50" s="68" t="s">
        <v>74</v>
      </c>
      <c r="H50" s="69"/>
      <c r="I50" s="70"/>
      <c r="J50" s="71" t="s">
        <v>58</v>
      </c>
      <c r="K50" s="69"/>
      <c r="L50" s="69"/>
      <c r="M50" s="69"/>
      <c r="N50" s="69"/>
      <c r="O50" s="69"/>
      <c r="P50" s="69"/>
      <c r="Q50" s="70"/>
      <c r="S50" s="59">
        <f>IF($D$8="該当する",0,COUNTBLANK(D50))</f>
        <v>1</v>
      </c>
    </row>
    <row r="51" spans="1:19" ht="15" customHeight="1">
      <c r="A51" s="72" t="s">
        <v>82</v>
      </c>
      <c r="B51" s="69"/>
      <c r="C51" s="70"/>
      <c r="D51" s="65"/>
      <c r="E51" s="66"/>
      <c r="F51" s="67"/>
      <c r="G51" s="68" t="s">
        <v>83</v>
      </c>
      <c r="H51" s="69"/>
      <c r="I51" s="70"/>
      <c r="S51" s="59">
        <f t="shared" ref="S51:S62" si="2">IF(OR($D$8="該当する",$D$50="２無"),0,COUNTBLANK(D51))</f>
        <v>1</v>
      </c>
    </row>
    <row r="52" spans="1:19" ht="15" customHeight="1">
      <c r="A52" s="72" t="s">
        <v>84</v>
      </c>
      <c r="B52" s="69"/>
      <c r="C52" s="70"/>
      <c r="D52" s="73"/>
      <c r="E52" s="66"/>
      <c r="F52" s="67"/>
      <c r="G52" s="68" t="s">
        <v>85</v>
      </c>
      <c r="H52" s="69"/>
      <c r="I52" s="70"/>
      <c r="J52" s="71" t="s">
        <v>44</v>
      </c>
      <c r="K52" s="69"/>
      <c r="L52" s="69"/>
      <c r="M52" s="69"/>
      <c r="N52" s="69"/>
      <c r="O52" s="69"/>
      <c r="P52" s="69"/>
      <c r="Q52" s="70"/>
      <c r="S52" s="59">
        <f t="shared" si="2"/>
        <v>1</v>
      </c>
    </row>
    <row r="53" spans="1:19" ht="15" customHeight="1">
      <c r="A53" s="72" t="s">
        <v>86</v>
      </c>
      <c r="B53" s="69"/>
      <c r="C53" s="70"/>
      <c r="D53" s="65"/>
      <c r="E53" s="66"/>
      <c r="F53" s="67"/>
      <c r="G53" s="68" t="s">
        <v>87</v>
      </c>
      <c r="H53" s="69"/>
      <c r="I53" s="70"/>
      <c r="J53" s="71" t="s">
        <v>88</v>
      </c>
      <c r="K53" s="69"/>
      <c r="L53" s="69"/>
      <c r="M53" s="69"/>
      <c r="N53" s="69"/>
      <c r="O53" s="69"/>
      <c r="P53" s="69"/>
      <c r="Q53" s="70"/>
      <c r="S53" s="59">
        <f t="shared" si="2"/>
        <v>1</v>
      </c>
    </row>
    <row r="54" spans="1:19" ht="15" customHeight="1">
      <c r="A54" s="72" t="s">
        <v>89</v>
      </c>
      <c r="B54" s="69"/>
      <c r="C54" s="70"/>
      <c r="D54" s="65"/>
      <c r="E54" s="66"/>
      <c r="F54" s="67"/>
      <c r="G54" s="68" t="s">
        <v>74</v>
      </c>
      <c r="H54" s="69"/>
      <c r="I54" s="70"/>
      <c r="J54" s="71" t="s">
        <v>58</v>
      </c>
      <c r="K54" s="69"/>
      <c r="L54" s="69"/>
      <c r="M54" s="69"/>
      <c r="N54" s="69"/>
      <c r="O54" s="69"/>
      <c r="P54" s="69"/>
      <c r="Q54" s="70"/>
      <c r="S54" s="59">
        <f t="shared" si="2"/>
        <v>1</v>
      </c>
    </row>
    <row r="55" spans="1:19" ht="15" customHeight="1">
      <c r="A55" s="72" t="s">
        <v>90</v>
      </c>
      <c r="B55" s="69"/>
      <c r="C55" s="70"/>
      <c r="D55" s="65"/>
      <c r="E55" s="66"/>
      <c r="F55" s="67"/>
      <c r="G55" s="68" t="s">
        <v>91</v>
      </c>
      <c r="H55" s="69"/>
      <c r="I55" s="70"/>
      <c r="J55" s="71" t="s">
        <v>63</v>
      </c>
      <c r="K55" s="69"/>
      <c r="L55" s="69"/>
      <c r="M55" s="69"/>
      <c r="N55" s="69"/>
      <c r="O55" s="69"/>
      <c r="P55" s="69"/>
      <c r="Q55" s="70"/>
      <c r="S55" s="59">
        <f t="shared" si="2"/>
        <v>1</v>
      </c>
    </row>
    <row r="56" spans="1:19" ht="15" customHeight="1">
      <c r="A56" s="72" t="s">
        <v>92</v>
      </c>
      <c r="B56" s="69"/>
      <c r="C56" s="70"/>
      <c r="D56" s="65"/>
      <c r="E56" s="66"/>
      <c r="F56" s="67"/>
      <c r="G56" s="68" t="s">
        <v>91</v>
      </c>
      <c r="H56" s="69"/>
      <c r="I56" s="70"/>
      <c r="J56" s="71" t="s">
        <v>63</v>
      </c>
      <c r="K56" s="69"/>
      <c r="L56" s="69"/>
      <c r="M56" s="69"/>
      <c r="N56" s="69"/>
      <c r="O56" s="69"/>
      <c r="P56" s="69"/>
      <c r="Q56" s="70"/>
      <c r="S56" s="59">
        <f t="shared" si="2"/>
        <v>1</v>
      </c>
    </row>
    <row r="57" spans="1:19" ht="15" customHeight="1">
      <c r="A57" s="72" t="s">
        <v>93</v>
      </c>
      <c r="B57" s="69"/>
      <c r="C57" s="70"/>
      <c r="D57" s="65"/>
      <c r="E57" s="66"/>
      <c r="F57" s="67"/>
      <c r="G57" s="68" t="s">
        <v>91</v>
      </c>
      <c r="H57" s="69"/>
      <c r="I57" s="70"/>
      <c r="J57" s="71" t="s">
        <v>63</v>
      </c>
      <c r="K57" s="69"/>
      <c r="L57" s="69"/>
      <c r="M57" s="69"/>
      <c r="N57" s="69"/>
      <c r="O57" s="69"/>
      <c r="P57" s="69"/>
      <c r="Q57" s="70"/>
      <c r="S57" s="59">
        <f t="shared" si="2"/>
        <v>1</v>
      </c>
    </row>
    <row r="58" spans="1:19" ht="15" customHeight="1">
      <c r="A58" s="72" t="s">
        <v>94</v>
      </c>
      <c r="B58" s="69"/>
      <c r="C58" s="70"/>
      <c r="D58" s="65"/>
      <c r="E58" s="66"/>
      <c r="F58" s="67"/>
      <c r="G58" s="68" t="s">
        <v>91</v>
      </c>
      <c r="H58" s="69"/>
      <c r="I58" s="70"/>
      <c r="J58" s="71" t="s">
        <v>63</v>
      </c>
      <c r="K58" s="69"/>
      <c r="L58" s="69"/>
      <c r="M58" s="69"/>
      <c r="N58" s="69"/>
      <c r="O58" s="69"/>
      <c r="P58" s="69"/>
      <c r="Q58" s="70"/>
      <c r="S58" s="59">
        <f t="shared" si="2"/>
        <v>1</v>
      </c>
    </row>
    <row r="59" spans="1:19" ht="15" customHeight="1">
      <c r="A59" s="72" t="s">
        <v>95</v>
      </c>
      <c r="B59" s="69"/>
      <c r="C59" s="70"/>
      <c r="D59" s="65"/>
      <c r="E59" s="66"/>
      <c r="F59" s="67"/>
      <c r="G59" s="68" t="s">
        <v>62</v>
      </c>
      <c r="H59" s="69"/>
      <c r="I59" s="70"/>
      <c r="J59" s="71" t="s">
        <v>63</v>
      </c>
      <c r="K59" s="69"/>
      <c r="L59" s="69"/>
      <c r="M59" s="69"/>
      <c r="N59" s="69"/>
      <c r="O59" s="69"/>
      <c r="P59" s="69"/>
      <c r="Q59" s="70"/>
      <c r="S59" s="59">
        <f t="shared" si="2"/>
        <v>1</v>
      </c>
    </row>
    <row r="60" spans="1:19" ht="15" customHeight="1">
      <c r="A60" s="72" t="s">
        <v>96</v>
      </c>
      <c r="B60" s="69"/>
      <c r="C60" s="70"/>
      <c r="D60" s="65"/>
      <c r="E60" s="66"/>
      <c r="F60" s="67"/>
      <c r="G60" s="68" t="s">
        <v>62</v>
      </c>
      <c r="H60" s="69"/>
      <c r="I60" s="70"/>
      <c r="J60" s="71" t="s">
        <v>63</v>
      </c>
      <c r="K60" s="69"/>
      <c r="L60" s="69"/>
      <c r="M60" s="69"/>
      <c r="N60" s="69"/>
      <c r="O60" s="69"/>
      <c r="P60" s="69"/>
      <c r="Q60" s="70"/>
      <c r="S60" s="59">
        <f t="shared" si="2"/>
        <v>1</v>
      </c>
    </row>
    <row r="61" spans="1:19" ht="15" customHeight="1">
      <c r="A61" s="72" t="s">
        <v>97</v>
      </c>
      <c r="B61" s="69"/>
      <c r="C61" s="70"/>
      <c r="D61" s="65"/>
      <c r="E61" s="66"/>
      <c r="F61" s="67"/>
      <c r="G61" s="68" t="s">
        <v>62</v>
      </c>
      <c r="H61" s="69"/>
      <c r="I61" s="70"/>
      <c r="J61" s="71" t="s">
        <v>63</v>
      </c>
      <c r="K61" s="69"/>
      <c r="L61" s="69"/>
      <c r="M61" s="69"/>
      <c r="N61" s="69"/>
      <c r="O61" s="69"/>
      <c r="P61" s="69"/>
      <c r="Q61" s="70"/>
      <c r="S61" s="59">
        <f t="shared" si="2"/>
        <v>1</v>
      </c>
    </row>
    <row r="62" spans="1:19" ht="15" customHeight="1">
      <c r="A62" s="72" t="s">
        <v>98</v>
      </c>
      <c r="B62" s="69"/>
      <c r="C62" s="70"/>
      <c r="D62" s="65"/>
      <c r="E62" s="66"/>
      <c r="F62" s="67"/>
      <c r="G62" s="68" t="s">
        <v>62</v>
      </c>
      <c r="H62" s="69"/>
      <c r="I62" s="70"/>
      <c r="J62" s="71" t="s">
        <v>63</v>
      </c>
      <c r="K62" s="69"/>
      <c r="L62" s="69"/>
      <c r="M62" s="69"/>
      <c r="N62" s="69"/>
      <c r="O62" s="69"/>
      <c r="P62" s="69"/>
      <c r="Q62" s="70"/>
      <c r="S62" s="59">
        <f t="shared" si="2"/>
        <v>1</v>
      </c>
    </row>
    <row r="63" spans="1:19" ht="15" customHeight="1">
      <c r="A63" s="72" t="s">
        <v>99</v>
      </c>
      <c r="B63" s="69"/>
      <c r="C63" s="70"/>
      <c r="D63" s="65"/>
      <c r="E63" s="66"/>
      <c r="F63" s="67"/>
      <c r="G63" s="68"/>
      <c r="H63" s="69"/>
      <c r="I63" s="70"/>
      <c r="S63" s="59">
        <f>IF(OR($D$8="該当する",$D$50="２無",$D$62="－"),0,COUNTBLANK(D63))</f>
        <v>1</v>
      </c>
    </row>
    <row r="64" spans="1:19" ht="15" customHeight="1">
      <c r="A64" s="72" t="s">
        <v>100</v>
      </c>
      <c r="B64" s="69"/>
      <c r="C64" s="70"/>
      <c r="D64" s="73"/>
      <c r="E64" s="66"/>
      <c r="F64" s="67"/>
      <c r="G64" s="68" t="s">
        <v>101</v>
      </c>
      <c r="H64" s="69"/>
      <c r="I64" s="70"/>
      <c r="J64" s="71" t="s">
        <v>44</v>
      </c>
      <c r="K64" s="69"/>
      <c r="L64" s="69"/>
      <c r="M64" s="69"/>
      <c r="N64" s="69"/>
      <c r="O64" s="69"/>
      <c r="P64" s="69"/>
      <c r="Q64" s="70"/>
      <c r="S64" s="59">
        <f>IF(OR($D$8="該当する",$D$50="２無"),0,COUNTBLANK(D64))</f>
        <v>1</v>
      </c>
    </row>
    <row r="65" spans="1:19" ht="37.5" customHeight="1">
      <c r="A65" s="72" t="s">
        <v>102</v>
      </c>
      <c r="B65" s="69"/>
      <c r="C65" s="70"/>
      <c r="D65" s="81"/>
      <c r="E65" s="66"/>
      <c r="F65" s="67"/>
      <c r="G65" s="68" t="s">
        <v>103</v>
      </c>
      <c r="H65" s="69"/>
      <c r="I65" s="70"/>
      <c r="S65" s="59">
        <f>IF(OR($D$8="該当する",$D$50="２無"),0,COUNTBLANK(D65))</f>
        <v>1</v>
      </c>
    </row>
    <row r="66" spans="1:19" ht="19.5" customHeight="1">
      <c r="A66" s="82" t="s">
        <v>104</v>
      </c>
      <c r="B66" s="75"/>
      <c r="C66" s="75"/>
      <c r="D66" s="75"/>
      <c r="E66" s="75"/>
      <c r="F66" s="75"/>
      <c r="G66" s="75"/>
      <c r="H66" s="75"/>
      <c r="I66" s="75"/>
    </row>
    <row r="67" spans="1:19" ht="15" customHeight="1">
      <c r="A67" s="72" t="s">
        <v>105</v>
      </c>
      <c r="B67" s="69"/>
      <c r="C67" s="70"/>
      <c r="D67" s="65"/>
      <c r="E67" s="66"/>
      <c r="F67" s="67"/>
      <c r="G67" s="68" t="s">
        <v>74</v>
      </c>
      <c r="H67" s="69"/>
      <c r="I67" s="70"/>
      <c r="J67" s="71" t="s">
        <v>58</v>
      </c>
      <c r="K67" s="69"/>
      <c r="L67" s="69"/>
      <c r="M67" s="69"/>
      <c r="N67" s="69"/>
      <c r="O67" s="69"/>
      <c r="P67" s="69"/>
      <c r="Q67" s="70"/>
      <c r="S67" s="59">
        <f>IF($D$8="該当する",0,COUNTBLANK(D67))</f>
        <v>1</v>
      </c>
    </row>
    <row r="68" spans="1:19" ht="15" customHeight="1">
      <c r="A68" s="72" t="s">
        <v>106</v>
      </c>
      <c r="B68" s="69"/>
      <c r="C68" s="70"/>
      <c r="D68" s="73"/>
      <c r="E68" s="66"/>
      <c r="F68" s="67"/>
      <c r="G68" s="68" t="s">
        <v>107</v>
      </c>
      <c r="H68" s="69"/>
      <c r="I68" s="70"/>
      <c r="J68" s="71" t="s">
        <v>108</v>
      </c>
      <c r="K68" s="69"/>
      <c r="L68" s="69"/>
      <c r="M68" s="69"/>
      <c r="N68" s="69"/>
      <c r="O68" s="69"/>
      <c r="P68" s="69"/>
      <c r="Q68" s="70"/>
      <c r="S68" s="59">
        <f>IF(OR($D$8="該当する",$D$67="２無"),0,COUNTBLANK(D68))</f>
        <v>1</v>
      </c>
    </row>
    <row r="69" spans="1:19" ht="15" customHeight="1">
      <c r="A69" s="72" t="s">
        <v>109</v>
      </c>
      <c r="B69" s="69"/>
      <c r="C69" s="70"/>
      <c r="D69" s="73"/>
      <c r="E69" s="66"/>
      <c r="F69" s="67"/>
      <c r="G69" s="68" t="s">
        <v>43</v>
      </c>
      <c r="H69" s="69"/>
      <c r="I69" s="70"/>
      <c r="J69" s="71" t="s">
        <v>108</v>
      </c>
      <c r="K69" s="69"/>
      <c r="L69" s="69"/>
      <c r="M69" s="69"/>
      <c r="N69" s="69"/>
      <c r="O69" s="69"/>
      <c r="P69" s="69"/>
      <c r="Q69" s="70"/>
      <c r="S69" s="59">
        <f>IF(OR($D$8="該当する",$D$67="２無"),0,COUNTBLANK(D69))</f>
        <v>1</v>
      </c>
    </row>
    <row r="70" spans="1:19" ht="19.5" customHeight="1">
      <c r="A70" s="76" t="s">
        <v>110</v>
      </c>
      <c r="B70" s="69"/>
      <c r="C70" s="69"/>
      <c r="D70" s="69"/>
      <c r="E70" s="69"/>
      <c r="F70" s="69"/>
      <c r="G70" s="69"/>
      <c r="H70" s="69"/>
      <c r="I70" s="70"/>
    </row>
    <row r="71" spans="1:19" ht="37.5" customHeight="1">
      <c r="A71" s="84" t="s">
        <v>111</v>
      </c>
      <c r="B71" s="85"/>
      <c r="C71" s="86"/>
      <c r="D71" s="54" t="s">
        <v>112</v>
      </c>
      <c r="E71" s="54" t="s">
        <v>113</v>
      </c>
      <c r="F71" s="54" t="s">
        <v>114</v>
      </c>
      <c r="G71" s="90" t="s">
        <v>115</v>
      </c>
      <c r="H71" s="85"/>
      <c r="I71" s="86"/>
      <c r="J71" s="54" t="s">
        <v>116</v>
      </c>
      <c r="K71" s="77" t="s">
        <v>117</v>
      </c>
      <c r="L71" s="69"/>
      <c r="M71" s="69"/>
      <c r="N71" s="69"/>
      <c r="O71" s="69"/>
      <c r="P71" s="69"/>
      <c r="Q71" s="70"/>
    </row>
    <row r="72" spans="1:19" ht="30" customHeight="1">
      <c r="A72" s="83" t="s">
        <v>118</v>
      </c>
      <c r="B72" s="69"/>
      <c r="C72" s="70"/>
      <c r="D72" s="46"/>
      <c r="E72" s="46"/>
      <c r="F72" s="46"/>
      <c r="G72" s="78"/>
      <c r="H72" s="66"/>
      <c r="I72" s="67"/>
      <c r="J72" s="43"/>
    </row>
    <row r="73" spans="1:19" ht="30" customHeight="1">
      <c r="A73" s="83" t="s">
        <v>119</v>
      </c>
      <c r="B73" s="69"/>
      <c r="C73" s="70"/>
      <c r="D73" s="46"/>
      <c r="E73" s="46"/>
      <c r="F73" s="46"/>
      <c r="G73" s="78"/>
      <c r="H73" s="66"/>
      <c r="I73" s="67"/>
      <c r="J73" s="43"/>
    </row>
    <row r="74" spans="1:19" ht="30" customHeight="1">
      <c r="A74" s="83" t="s">
        <v>120</v>
      </c>
      <c r="B74" s="69"/>
      <c r="C74" s="70"/>
      <c r="D74" s="46"/>
      <c r="E74" s="46"/>
      <c r="F74" s="46"/>
      <c r="G74" s="78"/>
      <c r="H74" s="66"/>
      <c r="I74" s="67"/>
      <c r="J74" s="43"/>
    </row>
    <row r="75" spans="1:19" ht="30" customHeight="1">
      <c r="A75" s="83" t="s">
        <v>121</v>
      </c>
      <c r="B75" s="69"/>
      <c r="C75" s="70"/>
      <c r="D75" s="46"/>
      <c r="E75" s="46"/>
      <c r="F75" s="46"/>
      <c r="G75" s="78"/>
      <c r="H75" s="66"/>
      <c r="I75" s="67"/>
      <c r="J75" s="43"/>
    </row>
    <row r="76" spans="1:19" ht="30" customHeight="1">
      <c r="A76" s="83" t="s">
        <v>122</v>
      </c>
      <c r="B76" s="69"/>
      <c r="C76" s="70"/>
      <c r="D76" s="46"/>
      <c r="E76" s="46"/>
      <c r="F76" s="46"/>
      <c r="G76" s="78"/>
      <c r="H76" s="66"/>
      <c r="I76" s="67"/>
      <c r="J76" s="43"/>
    </row>
    <row r="77" spans="1:19" ht="16.05" customHeight="1">
      <c r="A77" s="44" t="s">
        <v>123</v>
      </c>
    </row>
    <row r="78" spans="1:19">
      <c r="A78" s="5" t="s">
        <v>124</v>
      </c>
    </row>
    <row r="79" spans="1:19" ht="15" customHeight="1">
      <c r="A79" s="72" t="s">
        <v>125</v>
      </c>
      <c r="B79" s="69"/>
      <c r="C79" s="70"/>
      <c r="D79" s="65" t="str">
        <f>IF($D$27="","",$D$27)</f>
        <v/>
      </c>
      <c r="E79" s="66"/>
      <c r="F79" s="67"/>
      <c r="G79" s="68" t="s">
        <v>49</v>
      </c>
      <c r="H79" s="69"/>
      <c r="I79" s="70"/>
      <c r="J79" s="71" t="s">
        <v>126</v>
      </c>
      <c r="K79" s="69"/>
      <c r="L79" s="69"/>
      <c r="M79" s="69"/>
      <c r="N79" s="69"/>
      <c r="O79" s="69"/>
      <c r="P79" s="69"/>
      <c r="Q79" s="70"/>
    </row>
    <row r="80" spans="1:19" ht="19.5" customHeight="1">
      <c r="A80" s="76" t="s">
        <v>127</v>
      </c>
      <c r="B80" s="69"/>
      <c r="C80" s="69"/>
      <c r="D80" s="69"/>
      <c r="E80" s="69"/>
      <c r="F80" s="69"/>
      <c r="G80" s="69"/>
      <c r="H80" s="69"/>
      <c r="I80" s="70"/>
    </row>
    <row r="81" spans="1:19" ht="15" customHeight="1">
      <c r="A81" s="72" t="s">
        <v>128</v>
      </c>
      <c r="B81" s="69"/>
      <c r="C81" s="70"/>
      <c r="D81" s="65"/>
      <c r="E81" s="66"/>
      <c r="F81" s="67"/>
      <c r="G81" s="68" t="s">
        <v>129</v>
      </c>
      <c r="H81" s="69"/>
      <c r="I81" s="70"/>
      <c r="J81" s="71" t="s">
        <v>130</v>
      </c>
      <c r="K81" s="69"/>
      <c r="L81" s="69"/>
      <c r="M81" s="69"/>
      <c r="N81" s="69"/>
      <c r="O81" s="69"/>
      <c r="P81" s="69"/>
      <c r="Q81" s="70"/>
      <c r="S81" s="59">
        <f>IF($D$8="該当する",0,COUNTBLANK(D81))</f>
        <v>1</v>
      </c>
    </row>
    <row r="82" spans="1:19" ht="15" customHeight="1">
      <c r="A82" s="72" t="s">
        <v>131</v>
      </c>
      <c r="B82" s="69"/>
      <c r="C82" s="70"/>
      <c r="D82" s="65"/>
      <c r="E82" s="66"/>
      <c r="F82" s="67"/>
      <c r="G82" s="68" t="s">
        <v>74</v>
      </c>
      <c r="H82" s="69"/>
      <c r="I82" s="70"/>
      <c r="J82" s="71" t="s">
        <v>58</v>
      </c>
      <c r="K82" s="69"/>
      <c r="L82" s="69"/>
      <c r="M82" s="69"/>
      <c r="N82" s="69"/>
      <c r="O82" s="69"/>
      <c r="P82" s="69"/>
      <c r="Q82" s="70"/>
      <c r="S82" s="59">
        <f>IF($D$8="該当する",0,COUNTBLANK(D82))</f>
        <v>1</v>
      </c>
    </row>
    <row r="83" spans="1:19" ht="15" customHeight="1">
      <c r="A83" s="72" t="s">
        <v>132</v>
      </c>
      <c r="B83" s="69"/>
      <c r="C83" s="70"/>
      <c r="D83" s="65"/>
      <c r="E83" s="66"/>
      <c r="F83" s="67"/>
      <c r="G83" s="68" t="s">
        <v>133</v>
      </c>
      <c r="H83" s="69"/>
      <c r="I83" s="70"/>
      <c r="S83" s="59">
        <f>IF(OR($D$8="該当する",$D$82="２無"),0,COUNTBLANK(D83))</f>
        <v>1</v>
      </c>
    </row>
    <row r="84" spans="1:19" ht="15" customHeight="1">
      <c r="A84" s="72" t="s">
        <v>134</v>
      </c>
      <c r="B84" s="69"/>
      <c r="C84" s="70"/>
      <c r="D84" s="65"/>
      <c r="E84" s="66"/>
      <c r="F84" s="67"/>
      <c r="G84" s="68" t="s">
        <v>135</v>
      </c>
      <c r="H84" s="69"/>
      <c r="I84" s="70"/>
      <c r="J84" s="71" t="s">
        <v>58</v>
      </c>
      <c r="K84" s="69"/>
      <c r="L84" s="69"/>
      <c r="M84" s="69"/>
      <c r="N84" s="69"/>
      <c r="O84" s="69"/>
      <c r="P84" s="69"/>
      <c r="Q84" s="70"/>
      <c r="S84" s="59">
        <f>IF($D$8="該当する",0,COUNTBLANK(D84))</f>
        <v>1</v>
      </c>
    </row>
    <row r="85" spans="1:19" ht="15" customHeight="1">
      <c r="A85" s="72" t="s">
        <v>136</v>
      </c>
      <c r="B85" s="69"/>
      <c r="C85" s="70"/>
      <c r="D85" s="65"/>
      <c r="E85" s="66"/>
      <c r="F85" s="67"/>
      <c r="G85" s="68"/>
      <c r="H85" s="69"/>
      <c r="I85" s="70"/>
      <c r="S85" s="59">
        <f>IF(OR($D$8="該当する",$D$84="２無"),0,COUNTBLANK(D85))</f>
        <v>1</v>
      </c>
    </row>
    <row r="86" spans="1:19" ht="15" customHeight="1">
      <c r="A86" s="72" t="s">
        <v>137</v>
      </c>
      <c r="B86" s="69"/>
      <c r="C86" s="70"/>
      <c r="D86" s="65"/>
      <c r="E86" s="66"/>
      <c r="F86" s="67"/>
      <c r="G86" s="68" t="s">
        <v>135</v>
      </c>
      <c r="H86" s="69"/>
      <c r="I86" s="70"/>
      <c r="J86" s="71" t="s">
        <v>58</v>
      </c>
      <c r="K86" s="69"/>
      <c r="L86" s="69"/>
      <c r="M86" s="69"/>
      <c r="N86" s="69"/>
      <c r="O86" s="69"/>
      <c r="P86" s="69"/>
      <c r="Q86" s="70"/>
      <c r="S86" s="59">
        <f>IF($D$8="該当する",0,COUNTBLANK(D86))</f>
        <v>1</v>
      </c>
    </row>
    <row r="87" spans="1:19" ht="19.5" customHeight="1">
      <c r="A87" s="76" t="s">
        <v>138</v>
      </c>
      <c r="B87" s="69"/>
      <c r="C87" s="69"/>
      <c r="D87" s="69"/>
      <c r="E87" s="69"/>
      <c r="F87" s="69"/>
      <c r="G87" s="69"/>
      <c r="H87" s="69"/>
      <c r="I87" s="70"/>
    </row>
    <row r="88" spans="1:19" ht="37.5" customHeight="1">
      <c r="A88" s="84" t="s">
        <v>139</v>
      </c>
      <c r="B88" s="85"/>
      <c r="C88" s="86"/>
      <c r="D88" s="54" t="s">
        <v>140</v>
      </c>
      <c r="E88" s="54" t="s">
        <v>141</v>
      </c>
      <c r="F88" s="54" t="s">
        <v>142</v>
      </c>
      <c r="G88" s="54" t="s">
        <v>143</v>
      </c>
      <c r="H88" s="77" t="s">
        <v>144</v>
      </c>
      <c r="I88" s="69"/>
      <c r="J88" s="69"/>
      <c r="K88" s="69"/>
      <c r="L88" s="69"/>
      <c r="M88" s="69"/>
      <c r="N88" s="69"/>
      <c r="O88" s="69"/>
      <c r="P88" s="69"/>
      <c r="Q88" s="70"/>
    </row>
    <row r="89" spans="1:19" ht="18.75" customHeight="1">
      <c r="A89" s="83" t="s">
        <v>145</v>
      </c>
      <c r="B89" s="69"/>
      <c r="C89" s="70"/>
      <c r="D89" s="46"/>
      <c r="E89" s="46"/>
      <c r="F89" s="46"/>
      <c r="G89" s="46"/>
      <c r="S89" s="59">
        <f>IF($D$30="１直営",0,COUNTBLANK(F89)+COUNTBLANK(G89))+COUNTBLANK(D89)+COUNTBLANK(E89)</f>
        <v>4</v>
      </c>
    </row>
    <row r="90" spans="1:19" ht="18.75" customHeight="1">
      <c r="A90" s="83" t="s">
        <v>146</v>
      </c>
      <c r="B90" s="69"/>
      <c r="C90" s="70"/>
      <c r="D90" s="46"/>
      <c r="E90" s="46"/>
      <c r="F90" s="46"/>
      <c r="G90" s="46"/>
      <c r="S90" s="59">
        <f>IF($D$30="１直営",0,COUNTBLANK(F90)+COUNTBLANK(G90))+COUNTBLANK(D90)+COUNTBLANK(E90)</f>
        <v>4</v>
      </c>
    </row>
    <row r="91" spans="1:19" ht="18.75" customHeight="1">
      <c r="A91" s="83" t="s">
        <v>147</v>
      </c>
      <c r="B91" s="69"/>
      <c r="C91" s="70"/>
      <c r="D91" s="46"/>
      <c r="E91" s="46"/>
      <c r="F91" s="46"/>
      <c r="G91" s="46"/>
      <c r="S91" s="59">
        <f>IF($D$30="１直営",0,COUNTBLANK(F91)+COUNTBLANK(G91))+COUNTBLANK(D91)+COUNTBLANK(E91)</f>
        <v>4</v>
      </c>
    </row>
    <row r="92" spans="1:19" ht="18.75" customHeight="1">
      <c r="A92" s="83" t="s">
        <v>148</v>
      </c>
      <c r="B92" s="69"/>
      <c r="C92" s="70"/>
      <c r="D92" s="46"/>
      <c r="E92" s="46"/>
      <c r="F92" s="46"/>
      <c r="G92" s="46"/>
      <c r="S92" s="59">
        <f>IF($D$30="１直営",0,COUNTBLANK(F92)+COUNTBLANK(G92))+COUNTBLANK(D92)+COUNTBLANK(E92)</f>
        <v>4</v>
      </c>
    </row>
    <row r="93" spans="1:19" ht="18.75" customHeight="1">
      <c r="A93" s="83" t="s">
        <v>122</v>
      </c>
      <c r="B93" s="69"/>
      <c r="C93" s="70"/>
      <c r="D93" s="46"/>
      <c r="E93" s="46"/>
      <c r="F93" s="46"/>
      <c r="G93" s="46"/>
      <c r="S93" s="59">
        <f>IF($D$30="１直営",0,COUNTBLANK(F93)+COUNTBLANK(G93))+COUNTBLANK(D93)+COUNTBLANK(E93)</f>
        <v>4</v>
      </c>
    </row>
    <row r="94" spans="1:19">
      <c r="A94" s="58" t="s">
        <v>149</v>
      </c>
    </row>
    <row r="96" spans="1:19" ht="15" customHeight="1">
      <c r="A96" s="72" t="s">
        <v>150</v>
      </c>
      <c r="B96" s="69"/>
      <c r="C96" s="70"/>
      <c r="D96" s="65"/>
      <c r="E96" s="66"/>
      <c r="F96" s="67"/>
      <c r="G96" s="68" t="s">
        <v>146</v>
      </c>
      <c r="H96" s="69"/>
      <c r="I96" s="70"/>
      <c r="J96" s="71" t="s">
        <v>151</v>
      </c>
      <c r="K96" s="69"/>
      <c r="L96" s="69"/>
      <c r="M96" s="69"/>
      <c r="N96" s="69"/>
      <c r="O96" s="69"/>
      <c r="P96" s="69"/>
      <c r="Q96" s="70"/>
    </row>
    <row r="97" spans="1:19" ht="15" customHeight="1">
      <c r="A97" s="72" t="s">
        <v>152</v>
      </c>
      <c r="B97" s="69"/>
      <c r="C97" s="70"/>
      <c r="D97" s="65"/>
      <c r="E97" s="66"/>
      <c r="F97" s="67"/>
      <c r="G97" s="68" t="s">
        <v>153</v>
      </c>
      <c r="H97" s="69"/>
      <c r="I97" s="70"/>
    </row>
    <row r="98" spans="1:19" ht="15" customHeight="1">
      <c r="A98" s="72" t="s">
        <v>154</v>
      </c>
      <c r="B98" s="69"/>
      <c r="C98" s="70"/>
      <c r="D98" s="73"/>
      <c r="E98" s="66"/>
      <c r="F98" s="67"/>
      <c r="G98" s="68" t="s">
        <v>155</v>
      </c>
      <c r="H98" s="69"/>
      <c r="I98" s="70"/>
      <c r="J98" s="71" t="s">
        <v>156</v>
      </c>
      <c r="K98" s="69"/>
      <c r="L98" s="69"/>
      <c r="M98" s="69"/>
      <c r="N98" s="69"/>
      <c r="O98" s="69"/>
      <c r="P98" s="69"/>
      <c r="Q98" s="70"/>
    </row>
    <row r="99" spans="1:19" ht="15" customHeight="1">
      <c r="A99" s="72" t="s">
        <v>157</v>
      </c>
      <c r="B99" s="69"/>
      <c r="C99" s="70"/>
      <c r="D99" s="65"/>
      <c r="E99" s="66"/>
      <c r="F99" s="67"/>
      <c r="G99" s="68"/>
      <c r="H99" s="69"/>
      <c r="I99" s="70"/>
      <c r="J99" s="71" t="s">
        <v>151</v>
      </c>
      <c r="K99" s="69"/>
      <c r="L99" s="69"/>
      <c r="M99" s="69"/>
      <c r="N99" s="69"/>
      <c r="O99" s="69"/>
      <c r="P99" s="69"/>
      <c r="Q99" s="70"/>
    </row>
    <row r="100" spans="1:19" ht="15" customHeight="1">
      <c r="A100" s="72" t="s">
        <v>158</v>
      </c>
      <c r="B100" s="69"/>
      <c r="C100" s="70"/>
      <c r="D100" s="65"/>
      <c r="E100" s="66"/>
      <c r="F100" s="67"/>
      <c r="G100" s="68"/>
      <c r="H100" s="69"/>
      <c r="I100" s="70"/>
    </row>
    <row r="101" spans="1:19" ht="15" customHeight="1">
      <c r="A101" s="72" t="s">
        <v>159</v>
      </c>
      <c r="B101" s="69"/>
      <c r="C101" s="70"/>
      <c r="D101" s="73"/>
      <c r="E101" s="66"/>
      <c r="F101" s="67"/>
      <c r="G101" s="68"/>
      <c r="H101" s="69"/>
      <c r="I101" s="70"/>
      <c r="J101" s="71" t="s">
        <v>156</v>
      </c>
      <c r="K101" s="69"/>
      <c r="L101" s="69"/>
      <c r="M101" s="69"/>
      <c r="N101" s="69"/>
      <c r="O101" s="69"/>
      <c r="P101" s="69"/>
      <c r="Q101" s="70"/>
    </row>
    <row r="102" spans="1:19" ht="19.5" customHeight="1">
      <c r="A102" s="76" t="s">
        <v>160</v>
      </c>
      <c r="B102" s="69"/>
      <c r="C102" s="69"/>
      <c r="D102" s="69"/>
      <c r="E102" s="69"/>
      <c r="F102" s="69"/>
      <c r="G102" s="69"/>
      <c r="H102" s="69"/>
      <c r="I102" s="70"/>
    </row>
    <row r="103" spans="1:19" ht="15" customHeight="1">
      <c r="A103" s="72" t="s">
        <v>161</v>
      </c>
      <c r="B103" s="69"/>
      <c r="C103" s="70"/>
      <c r="D103" s="65"/>
      <c r="E103" s="66"/>
      <c r="F103" s="67"/>
      <c r="G103" s="68" t="s">
        <v>74</v>
      </c>
      <c r="H103" s="69"/>
      <c r="I103" s="70"/>
      <c r="J103" s="71" t="s">
        <v>58</v>
      </c>
      <c r="K103" s="69"/>
      <c r="L103" s="69"/>
      <c r="M103" s="69"/>
      <c r="N103" s="69"/>
      <c r="O103" s="69"/>
      <c r="P103" s="69"/>
      <c r="Q103" s="70"/>
      <c r="S103" s="59">
        <f>IF($D$8="該当する",0,COUNTBLANK(D103))</f>
        <v>1</v>
      </c>
    </row>
    <row r="104" spans="1:19" ht="15" customHeight="1">
      <c r="A104" s="72" t="s">
        <v>162</v>
      </c>
      <c r="B104" s="69"/>
      <c r="C104" s="70"/>
      <c r="D104" s="73"/>
      <c r="E104" s="66"/>
      <c r="F104" s="67"/>
      <c r="G104" s="68" t="s">
        <v>163</v>
      </c>
      <c r="H104" s="69"/>
      <c r="I104" s="70"/>
      <c r="J104" s="71" t="s">
        <v>164</v>
      </c>
      <c r="K104" s="69"/>
      <c r="L104" s="69"/>
      <c r="M104" s="69"/>
      <c r="N104" s="69"/>
      <c r="O104" s="69"/>
      <c r="P104" s="69"/>
      <c r="Q104" s="70"/>
      <c r="S104" s="59">
        <f>IF(OR($D$8="該当する",$D$103="２無"),0,COUNTBLANK(D104))</f>
        <v>1</v>
      </c>
    </row>
    <row r="105" spans="1:19" ht="15" customHeight="1">
      <c r="A105" s="72" t="s">
        <v>165</v>
      </c>
      <c r="B105" s="69"/>
      <c r="C105" s="70"/>
      <c r="D105" s="73"/>
      <c r="E105" s="66"/>
      <c r="F105" s="67"/>
      <c r="G105" s="68" t="s">
        <v>43</v>
      </c>
      <c r="H105" s="69"/>
      <c r="I105" s="70"/>
      <c r="J105" s="71" t="s">
        <v>166</v>
      </c>
      <c r="K105" s="69"/>
      <c r="L105" s="69"/>
      <c r="M105" s="69"/>
      <c r="N105" s="69"/>
      <c r="O105" s="69"/>
      <c r="P105" s="69"/>
      <c r="Q105" s="70"/>
      <c r="S105" s="59">
        <f>IF(OR($D$8="該当する",$D$103="２無"),0,COUNTBLANK(D105))</f>
        <v>1</v>
      </c>
    </row>
    <row r="106" spans="1:19" ht="37.5" customHeight="1">
      <c r="A106" s="95" t="s">
        <v>167</v>
      </c>
      <c r="B106" s="69"/>
      <c r="C106" s="70"/>
      <c r="D106" s="4" t="s">
        <v>168</v>
      </c>
      <c r="E106" s="4" t="s">
        <v>169</v>
      </c>
      <c r="F106" s="4" t="s">
        <v>170</v>
      </c>
      <c r="G106" s="4" t="s">
        <v>171</v>
      </c>
      <c r="H106" s="77" t="s">
        <v>172</v>
      </c>
      <c r="I106" s="69"/>
      <c r="J106" s="69"/>
      <c r="K106" s="69"/>
      <c r="L106" s="69"/>
      <c r="M106" s="69"/>
      <c r="N106" s="69"/>
      <c r="O106" s="69"/>
      <c r="P106" s="69"/>
      <c r="Q106" s="70"/>
    </row>
    <row r="107" spans="1:19" ht="18.75" customHeight="1">
      <c r="A107" s="83" t="s">
        <v>173</v>
      </c>
      <c r="B107" s="69"/>
      <c r="C107" s="70"/>
      <c r="D107" s="47"/>
      <c r="E107" s="46"/>
      <c r="F107" s="46"/>
      <c r="G107" s="46"/>
      <c r="S107" s="59">
        <f>IF(OR($D$8="該当する",$D$103="２無"),0,COUNTBLANK(D107)+COUNTBLANK(E107))</f>
        <v>2</v>
      </c>
    </row>
    <row r="108" spans="1:19" ht="18.75" customHeight="1">
      <c r="A108" s="83" t="s">
        <v>174</v>
      </c>
      <c r="B108" s="69"/>
      <c r="C108" s="70"/>
      <c r="D108" s="47"/>
      <c r="E108" s="46"/>
      <c r="F108" s="46"/>
      <c r="G108" s="46"/>
      <c r="S108" s="51"/>
    </row>
    <row r="109" spans="1:19" ht="18.75" customHeight="1">
      <c r="A109" s="83" t="s">
        <v>175</v>
      </c>
      <c r="B109" s="69"/>
      <c r="C109" s="70"/>
      <c r="D109" s="47"/>
      <c r="E109" s="46"/>
      <c r="F109" s="46"/>
      <c r="G109" s="46"/>
      <c r="S109" s="51"/>
    </row>
    <row r="110" spans="1:19">
      <c r="A110" s="5" t="s">
        <v>176</v>
      </c>
    </row>
    <row r="112" spans="1:19" ht="15" customHeight="1">
      <c r="A112" s="72" t="s">
        <v>177</v>
      </c>
      <c r="B112" s="69"/>
      <c r="C112" s="70"/>
      <c r="D112" s="65"/>
      <c r="E112" s="66"/>
      <c r="F112" s="67"/>
      <c r="G112" s="68" t="s">
        <v>74</v>
      </c>
      <c r="H112" s="69"/>
      <c r="I112" s="70"/>
      <c r="J112" s="71" t="s">
        <v>58</v>
      </c>
      <c r="K112" s="69"/>
      <c r="L112" s="69"/>
      <c r="M112" s="69"/>
      <c r="N112" s="69"/>
      <c r="O112" s="69"/>
      <c r="P112" s="69"/>
      <c r="Q112" s="70"/>
      <c r="S112" s="59">
        <f>IF($D$8="該当する",0,COUNTBLANK(D112))</f>
        <v>1</v>
      </c>
    </row>
    <row r="113" spans="1:19" ht="15" customHeight="1">
      <c r="A113" s="72" t="s">
        <v>178</v>
      </c>
      <c r="B113" s="69"/>
      <c r="C113" s="70"/>
      <c r="D113" s="65"/>
      <c r="E113" s="66"/>
      <c r="F113" s="67"/>
      <c r="G113" s="68" t="s">
        <v>74</v>
      </c>
      <c r="H113" s="69"/>
      <c r="I113" s="70"/>
      <c r="J113" s="71" t="s">
        <v>58</v>
      </c>
      <c r="K113" s="69"/>
      <c r="L113" s="69"/>
      <c r="M113" s="69"/>
      <c r="N113" s="69"/>
      <c r="O113" s="69"/>
      <c r="P113" s="69"/>
      <c r="Q113" s="70"/>
      <c r="S113" s="59">
        <f>IF($D$8="該当する",0,COUNTBLANK(D113))</f>
        <v>1</v>
      </c>
    </row>
    <row r="114" spans="1:19" ht="15" customHeight="1">
      <c r="A114" s="72" t="s">
        <v>179</v>
      </c>
      <c r="B114" s="69"/>
      <c r="C114" s="70"/>
      <c r="D114" s="65"/>
      <c r="E114" s="66"/>
      <c r="F114" s="67"/>
      <c r="G114" s="68" t="s">
        <v>74</v>
      </c>
      <c r="H114" s="69"/>
      <c r="I114" s="70"/>
      <c r="J114" s="71" t="s">
        <v>58</v>
      </c>
      <c r="K114" s="69"/>
      <c r="L114" s="69"/>
      <c r="M114" s="69"/>
      <c r="N114" s="69"/>
      <c r="O114" s="69"/>
      <c r="P114" s="69"/>
      <c r="Q114" s="70"/>
      <c r="S114" s="59">
        <f>IF($D$8="該当する",0,COUNTBLANK(D114))</f>
        <v>1</v>
      </c>
    </row>
    <row r="115" spans="1:19" ht="15" customHeight="1">
      <c r="A115" s="72" t="s">
        <v>180</v>
      </c>
      <c r="B115" s="69"/>
      <c r="C115" s="70"/>
      <c r="D115" s="65"/>
      <c r="E115" s="66"/>
      <c r="F115" s="67"/>
      <c r="G115" s="68" t="s">
        <v>74</v>
      </c>
      <c r="H115" s="69"/>
      <c r="I115" s="70"/>
      <c r="J115" s="71" t="s">
        <v>58</v>
      </c>
      <c r="K115" s="69"/>
      <c r="L115" s="69"/>
      <c r="M115" s="69"/>
      <c r="N115" s="69"/>
      <c r="O115" s="69"/>
      <c r="P115" s="69"/>
      <c r="Q115" s="70"/>
      <c r="S115" s="59">
        <f>IF($D$8="該当する",0,COUNTBLANK(D115))</f>
        <v>1</v>
      </c>
    </row>
    <row r="116" spans="1:19" ht="15" customHeight="1">
      <c r="A116" s="72" t="s">
        <v>181</v>
      </c>
      <c r="B116" s="69"/>
      <c r="C116" s="70"/>
      <c r="D116" s="65"/>
      <c r="E116" s="66"/>
      <c r="F116" s="67"/>
      <c r="G116" s="68" t="s">
        <v>74</v>
      </c>
      <c r="H116" s="69"/>
      <c r="I116" s="70"/>
      <c r="J116" s="71" t="s">
        <v>58</v>
      </c>
      <c r="K116" s="69"/>
      <c r="L116" s="69"/>
      <c r="M116" s="69"/>
      <c r="N116" s="69"/>
      <c r="O116" s="69"/>
      <c r="P116" s="69"/>
      <c r="Q116" s="70"/>
      <c r="S116" s="59">
        <f>IF($D$8="該当する",0,COUNTBLANK(D116))</f>
        <v>1</v>
      </c>
    </row>
    <row r="117" spans="1:19" ht="19.5" customHeight="1">
      <c r="A117" s="76" t="s">
        <v>182</v>
      </c>
      <c r="B117" s="69"/>
      <c r="C117" s="69"/>
      <c r="D117" s="69"/>
      <c r="E117" s="69"/>
      <c r="F117" s="69"/>
      <c r="G117" s="69"/>
      <c r="H117" s="69"/>
      <c r="I117" s="70"/>
    </row>
    <row r="118" spans="1:19" ht="15" customHeight="1">
      <c r="A118" s="72" t="s">
        <v>183</v>
      </c>
      <c r="B118" s="69"/>
      <c r="C118" s="70"/>
      <c r="D118" s="65"/>
      <c r="E118" s="66"/>
      <c r="F118" s="67"/>
      <c r="G118" s="68" t="s">
        <v>484</v>
      </c>
      <c r="H118" s="69"/>
      <c r="I118" s="70"/>
    </row>
    <row r="119" spans="1:19" ht="15" customHeight="1">
      <c r="A119" s="72" t="s">
        <v>184</v>
      </c>
      <c r="B119" s="69"/>
      <c r="C119" s="70"/>
      <c r="D119" s="73"/>
      <c r="E119" s="66"/>
      <c r="F119" s="67"/>
      <c r="G119" s="68" t="s">
        <v>185</v>
      </c>
      <c r="H119" s="69"/>
      <c r="I119" s="70"/>
      <c r="J119" s="71" t="s">
        <v>186</v>
      </c>
      <c r="K119" s="69"/>
      <c r="L119" s="69"/>
      <c r="M119" s="69"/>
      <c r="N119" s="69"/>
      <c r="O119" s="69"/>
      <c r="P119" s="69"/>
      <c r="Q119" s="70"/>
    </row>
    <row r="120" spans="1:19" ht="15" customHeight="1">
      <c r="A120" s="72" t="s">
        <v>187</v>
      </c>
      <c r="B120" s="69"/>
      <c r="C120" s="70"/>
      <c r="D120" s="73"/>
      <c r="E120" s="66"/>
      <c r="F120" s="67"/>
      <c r="G120" s="68" t="s">
        <v>163</v>
      </c>
      <c r="H120" s="69"/>
      <c r="I120" s="70"/>
      <c r="J120" s="71" t="s">
        <v>164</v>
      </c>
      <c r="K120" s="69"/>
      <c r="L120" s="69"/>
      <c r="M120" s="69"/>
      <c r="N120" s="69"/>
      <c r="O120" s="69"/>
      <c r="P120" s="69"/>
      <c r="Q120" s="70"/>
    </row>
    <row r="121" spans="1:19" ht="37.5" customHeight="1">
      <c r="A121" s="72" t="s">
        <v>188</v>
      </c>
      <c r="B121" s="69"/>
      <c r="C121" s="70"/>
      <c r="D121" s="81"/>
      <c r="E121" s="66"/>
      <c r="F121" s="67"/>
      <c r="G121" s="68" t="s">
        <v>189</v>
      </c>
      <c r="H121" s="69"/>
      <c r="I121" s="70"/>
    </row>
    <row r="122" spans="1:19" ht="15" customHeight="1">
      <c r="A122" s="72" t="s">
        <v>190</v>
      </c>
      <c r="B122" s="69"/>
      <c r="C122" s="70"/>
      <c r="D122" s="65"/>
      <c r="E122" s="66"/>
      <c r="F122" s="67"/>
      <c r="G122" s="68" t="s">
        <v>62</v>
      </c>
      <c r="H122" s="69"/>
      <c r="I122" s="70"/>
      <c r="J122" s="71" t="s">
        <v>63</v>
      </c>
      <c r="K122" s="69"/>
      <c r="L122" s="69"/>
      <c r="M122" s="69"/>
      <c r="N122" s="69"/>
      <c r="O122" s="69"/>
      <c r="P122" s="69"/>
      <c r="Q122" s="70"/>
    </row>
    <row r="123" spans="1:19" ht="15" customHeight="1">
      <c r="A123" s="72" t="s">
        <v>191</v>
      </c>
      <c r="B123" s="69"/>
      <c r="C123" s="70"/>
      <c r="D123" s="65"/>
      <c r="E123" s="66"/>
      <c r="F123" s="67"/>
      <c r="G123" s="68" t="s">
        <v>91</v>
      </c>
      <c r="H123" s="69"/>
      <c r="I123" s="70"/>
      <c r="J123" s="71" t="s">
        <v>63</v>
      </c>
      <c r="K123" s="69"/>
      <c r="L123" s="69"/>
      <c r="M123" s="69"/>
      <c r="N123" s="69"/>
      <c r="O123" s="69"/>
      <c r="P123" s="69"/>
      <c r="Q123" s="70"/>
    </row>
    <row r="124" spans="1:19" ht="15" customHeight="1">
      <c r="A124" s="72" t="s">
        <v>192</v>
      </c>
      <c r="B124" s="69"/>
      <c r="C124" s="70"/>
      <c r="D124" s="65"/>
      <c r="E124" s="66"/>
      <c r="F124" s="67"/>
      <c r="G124" s="68" t="s">
        <v>62</v>
      </c>
      <c r="H124" s="69"/>
      <c r="I124" s="70"/>
      <c r="J124" s="71" t="s">
        <v>63</v>
      </c>
      <c r="K124" s="69"/>
      <c r="L124" s="69"/>
      <c r="M124" s="69"/>
      <c r="N124" s="69"/>
      <c r="O124" s="69"/>
      <c r="P124" s="69"/>
      <c r="Q124" s="70"/>
    </row>
    <row r="125" spans="1:19" ht="15" customHeight="1">
      <c r="A125" s="72" t="s">
        <v>193</v>
      </c>
      <c r="B125" s="69"/>
      <c r="C125" s="70"/>
      <c r="D125" s="65"/>
      <c r="E125" s="66"/>
      <c r="F125" s="67"/>
      <c r="G125" s="68" t="s">
        <v>62</v>
      </c>
      <c r="H125" s="69"/>
      <c r="I125" s="70"/>
      <c r="J125" s="71" t="s">
        <v>63</v>
      </c>
      <c r="K125" s="69"/>
      <c r="L125" s="69"/>
      <c r="M125" s="69"/>
      <c r="N125" s="69"/>
      <c r="O125" s="69"/>
      <c r="P125" s="69"/>
      <c r="Q125" s="70"/>
    </row>
    <row r="126" spans="1:19" ht="15" customHeight="1">
      <c r="A126" s="72" t="s">
        <v>194</v>
      </c>
      <c r="B126" s="69"/>
      <c r="C126" s="70"/>
      <c r="D126" s="65"/>
      <c r="E126" s="66"/>
      <c r="F126" s="67"/>
      <c r="G126" s="68" t="s">
        <v>62</v>
      </c>
      <c r="H126" s="69"/>
      <c r="I126" s="70"/>
      <c r="J126" s="71" t="s">
        <v>63</v>
      </c>
      <c r="K126" s="69"/>
      <c r="L126" s="69"/>
      <c r="M126" s="69"/>
      <c r="N126" s="69"/>
      <c r="O126" s="69"/>
      <c r="P126" s="69"/>
      <c r="Q126" s="70"/>
    </row>
    <row r="127" spans="1:19" ht="15" customHeight="1">
      <c r="A127" s="72" t="s">
        <v>195</v>
      </c>
      <c r="B127" s="69"/>
      <c r="C127" s="70"/>
      <c r="D127" s="65"/>
      <c r="E127" s="66"/>
      <c r="F127" s="67"/>
      <c r="G127" s="68"/>
      <c r="H127" s="69"/>
      <c r="I127" s="70"/>
    </row>
    <row r="128" spans="1:19" ht="37.5" customHeight="1">
      <c r="A128" s="79" t="s">
        <v>196</v>
      </c>
      <c r="B128" s="69"/>
      <c r="C128" s="70"/>
      <c r="D128" s="4" t="s">
        <v>197</v>
      </c>
      <c r="E128" s="4" t="s">
        <v>198</v>
      </c>
      <c r="F128" s="4" t="s">
        <v>199</v>
      </c>
      <c r="G128" s="4" t="s">
        <v>200</v>
      </c>
      <c r="H128" s="4" t="s">
        <v>201</v>
      </c>
      <c r="I128" s="4" t="s">
        <v>202</v>
      </c>
      <c r="J128" s="4" t="s">
        <v>203</v>
      </c>
      <c r="K128" s="4" t="s">
        <v>204</v>
      </c>
      <c r="L128" s="4" t="s">
        <v>205</v>
      </c>
      <c r="M128" s="4" t="s">
        <v>206</v>
      </c>
      <c r="N128" s="4" t="s">
        <v>207</v>
      </c>
      <c r="O128" s="4" t="s">
        <v>208</v>
      </c>
      <c r="P128" s="4" t="s">
        <v>209</v>
      </c>
      <c r="Q128" s="4" t="s">
        <v>210</v>
      </c>
    </row>
    <row r="129" spans="1:19" ht="18.75" customHeight="1">
      <c r="A129" s="83" t="s">
        <v>211</v>
      </c>
      <c r="B129" s="69"/>
      <c r="C129" s="70"/>
      <c r="D129" s="48"/>
      <c r="E129" s="60"/>
      <c r="F129" s="60"/>
      <c r="G129" s="48"/>
      <c r="H129" s="60"/>
      <c r="I129" s="48"/>
      <c r="J129" s="49"/>
      <c r="K129" s="49"/>
      <c r="L129" s="48"/>
      <c r="M129" s="60"/>
      <c r="N129" s="60"/>
      <c r="O129" s="60"/>
      <c r="P129" s="60"/>
      <c r="Q129" s="60"/>
    </row>
    <row r="130" spans="1:19" ht="18.75" customHeight="1">
      <c r="A130" s="83" t="s">
        <v>212</v>
      </c>
      <c r="B130" s="69"/>
      <c r="C130" s="70"/>
      <c r="D130" s="48"/>
      <c r="E130" s="60"/>
      <c r="F130" s="60"/>
      <c r="G130" s="48"/>
      <c r="H130" s="60"/>
      <c r="I130" s="48"/>
      <c r="J130" s="49"/>
      <c r="K130" s="49"/>
      <c r="L130" s="48"/>
      <c r="M130" s="60"/>
      <c r="N130" s="60"/>
      <c r="O130" s="60"/>
      <c r="P130" s="60"/>
      <c r="Q130" s="60"/>
    </row>
    <row r="131" spans="1:19">
      <c r="A131" s="5" t="s">
        <v>213</v>
      </c>
    </row>
    <row r="132" spans="1:19" ht="15" customHeight="1">
      <c r="A132" s="72" t="s">
        <v>214</v>
      </c>
      <c r="B132" s="69"/>
      <c r="C132" s="70"/>
      <c r="D132" s="65"/>
      <c r="E132" s="66"/>
      <c r="F132" s="67"/>
      <c r="G132" s="68" t="s">
        <v>91</v>
      </c>
      <c r="H132" s="69"/>
      <c r="I132" s="70"/>
      <c r="J132" s="71" t="s">
        <v>63</v>
      </c>
      <c r="K132" s="69"/>
      <c r="L132" s="69"/>
      <c r="M132" s="69"/>
      <c r="N132" s="69"/>
      <c r="O132" s="69"/>
      <c r="P132" s="69"/>
      <c r="Q132" s="70"/>
      <c r="S132" s="59">
        <f>IF($D$8="該当する",0,COUNTBLANK(D132))</f>
        <v>1</v>
      </c>
    </row>
    <row r="133" spans="1:19" ht="15" customHeight="1">
      <c r="A133" s="72" t="s">
        <v>215</v>
      </c>
      <c r="B133" s="69"/>
      <c r="C133" s="70"/>
      <c r="D133" s="65"/>
      <c r="E133" s="66"/>
      <c r="F133" s="67"/>
      <c r="G133" s="68" t="s">
        <v>62</v>
      </c>
      <c r="H133" s="69"/>
      <c r="I133" s="70"/>
      <c r="J133" s="71" t="s">
        <v>63</v>
      </c>
      <c r="K133" s="69"/>
      <c r="L133" s="69"/>
      <c r="M133" s="69"/>
      <c r="N133" s="69"/>
      <c r="O133" s="69"/>
      <c r="P133" s="69"/>
      <c r="Q133" s="70"/>
      <c r="S133" s="59">
        <f>IF($D$8="該当する",0,COUNTBLANK(D133))</f>
        <v>1</v>
      </c>
    </row>
    <row r="134" spans="1:19" ht="15" customHeight="1">
      <c r="A134" s="72" t="s">
        <v>216</v>
      </c>
      <c r="B134" s="69"/>
      <c r="C134" s="70"/>
      <c r="D134" s="65"/>
      <c r="E134" s="66"/>
      <c r="F134" s="67"/>
      <c r="G134" s="68" t="s">
        <v>62</v>
      </c>
      <c r="H134" s="69"/>
      <c r="I134" s="70"/>
      <c r="J134" s="71" t="s">
        <v>63</v>
      </c>
      <c r="K134" s="69"/>
      <c r="L134" s="69"/>
      <c r="M134" s="69"/>
      <c r="N134" s="69"/>
      <c r="O134" s="69"/>
      <c r="P134" s="69"/>
      <c r="Q134" s="70"/>
      <c r="S134" s="59">
        <f>IF($D$8="該当する",0,COUNTBLANK(D134))</f>
        <v>1</v>
      </c>
    </row>
    <row r="135" spans="1:19" ht="15" customHeight="1">
      <c r="A135" s="72" t="s">
        <v>217</v>
      </c>
      <c r="B135" s="69"/>
      <c r="C135" s="70"/>
      <c r="D135" s="65"/>
      <c r="E135" s="66"/>
      <c r="F135" s="67"/>
      <c r="G135" s="68" t="s">
        <v>62</v>
      </c>
      <c r="H135" s="69"/>
      <c r="I135" s="70"/>
      <c r="J135" s="71" t="s">
        <v>63</v>
      </c>
      <c r="K135" s="69"/>
      <c r="L135" s="69"/>
      <c r="M135" s="69"/>
      <c r="N135" s="69"/>
      <c r="O135" s="69"/>
      <c r="P135" s="69"/>
      <c r="Q135" s="70"/>
      <c r="S135" s="59">
        <f>IF($D$8="該当する",0,COUNTBLANK(D135))</f>
        <v>1</v>
      </c>
    </row>
    <row r="136" spans="1:19" ht="15" customHeight="1">
      <c r="A136" s="72" t="s">
        <v>218</v>
      </c>
      <c r="B136" s="69"/>
      <c r="C136" s="70"/>
      <c r="D136" s="65"/>
      <c r="E136" s="66"/>
      <c r="F136" s="67"/>
      <c r="G136" s="68"/>
      <c r="H136" s="69"/>
      <c r="I136" s="70"/>
      <c r="S136" s="59">
        <f>IF(OR($D$8="該当する",AND($D$135&lt;&gt;"",$D$135&lt;&gt;"○")),0,COUNTBLANK(D136))</f>
        <v>1</v>
      </c>
    </row>
    <row r="137" spans="1:19" ht="15" customHeight="1">
      <c r="A137" s="72" t="s">
        <v>219</v>
      </c>
      <c r="B137" s="69"/>
      <c r="C137" s="70"/>
      <c r="D137" s="65"/>
      <c r="E137" s="66"/>
      <c r="F137" s="67"/>
      <c r="G137" s="68" t="s">
        <v>153</v>
      </c>
      <c r="H137" s="69"/>
      <c r="I137" s="70"/>
      <c r="S137" s="59">
        <f>IF($D$8="該当する",0,COUNTBLANK(D137))</f>
        <v>1</v>
      </c>
    </row>
    <row r="138" spans="1:19" ht="15" customHeight="1">
      <c r="A138" s="72" t="s">
        <v>220</v>
      </c>
      <c r="B138" s="69"/>
      <c r="C138" s="70"/>
      <c r="D138" s="65"/>
      <c r="E138" s="66"/>
      <c r="F138" s="67"/>
      <c r="G138" s="68" t="s">
        <v>221</v>
      </c>
      <c r="H138" s="69"/>
      <c r="I138" s="70"/>
      <c r="J138" s="71" t="s">
        <v>222</v>
      </c>
      <c r="K138" s="69"/>
      <c r="L138" s="69"/>
      <c r="M138" s="69"/>
      <c r="N138" s="69"/>
      <c r="O138" s="69"/>
      <c r="P138" s="69"/>
      <c r="Q138" s="70"/>
      <c r="S138" s="59">
        <f>IF($D$8="該当する",0,COUNTBLANK(D138))</f>
        <v>1</v>
      </c>
    </row>
    <row r="139" spans="1:19" ht="15" customHeight="1">
      <c r="A139" s="72" t="s">
        <v>223</v>
      </c>
      <c r="B139" s="69"/>
      <c r="C139" s="70"/>
      <c r="D139" s="65"/>
      <c r="E139" s="66"/>
      <c r="F139" s="67"/>
      <c r="G139" s="68" t="s">
        <v>224</v>
      </c>
      <c r="H139" s="69"/>
      <c r="I139" s="70"/>
      <c r="J139" s="71" t="s">
        <v>225</v>
      </c>
      <c r="K139" s="69"/>
      <c r="L139" s="69"/>
      <c r="M139" s="69"/>
      <c r="N139" s="69"/>
      <c r="O139" s="69"/>
      <c r="P139" s="69"/>
      <c r="Q139" s="70"/>
      <c r="S139" s="59">
        <f>IF(OR($D$8="該当する",$D$138="２実施していない"),0,COUNTBLANK(D139))</f>
        <v>1</v>
      </c>
    </row>
    <row r="140" spans="1:19" ht="15" customHeight="1">
      <c r="A140" s="72" t="s">
        <v>226</v>
      </c>
      <c r="B140" s="69"/>
      <c r="C140" s="70"/>
      <c r="D140" s="65"/>
      <c r="E140" s="66"/>
      <c r="F140" s="67"/>
      <c r="G140" s="68" t="s">
        <v>135</v>
      </c>
      <c r="H140" s="69"/>
      <c r="I140" s="70"/>
      <c r="J140" s="71" t="s">
        <v>58</v>
      </c>
      <c r="K140" s="69"/>
      <c r="L140" s="69"/>
      <c r="M140" s="69"/>
      <c r="N140" s="69"/>
      <c r="O140" s="69"/>
      <c r="P140" s="69"/>
      <c r="Q140" s="70"/>
      <c r="S140" s="59">
        <f>IF($D$8="該当する",0,COUNTBLANK(D140))</f>
        <v>1</v>
      </c>
    </row>
    <row r="141" spans="1:19" ht="45" customHeight="1">
      <c r="A141" s="72" t="s">
        <v>227</v>
      </c>
      <c r="B141" s="69"/>
      <c r="C141" s="70"/>
      <c r="D141" s="81"/>
      <c r="E141" s="66"/>
      <c r="F141" s="67"/>
      <c r="G141" s="68"/>
      <c r="H141" s="69"/>
      <c r="I141" s="70"/>
      <c r="S141" s="59">
        <f>IF(OR($D$8="該当する",$D$140="２無"),0,COUNTBLANK(D141))</f>
        <v>1</v>
      </c>
    </row>
    <row r="142" spans="1:19" ht="15" customHeight="1">
      <c r="A142" s="72" t="s">
        <v>228</v>
      </c>
      <c r="B142" s="69"/>
      <c r="C142" s="70"/>
      <c r="D142" s="65"/>
      <c r="E142" s="66"/>
      <c r="F142" s="67"/>
      <c r="G142" s="68" t="s">
        <v>74</v>
      </c>
      <c r="H142" s="69"/>
      <c r="I142" s="70"/>
      <c r="J142" s="71" t="s">
        <v>58</v>
      </c>
      <c r="K142" s="69"/>
      <c r="L142" s="69"/>
      <c r="M142" s="69"/>
      <c r="N142" s="69"/>
      <c r="O142" s="69"/>
      <c r="P142" s="69"/>
      <c r="Q142" s="70"/>
      <c r="S142" s="59">
        <f>IF($D$8="該当する",0,COUNTBLANK(D142))</f>
        <v>1</v>
      </c>
    </row>
    <row r="143" spans="1:19" ht="15" customHeight="1">
      <c r="A143" s="72" t="s">
        <v>229</v>
      </c>
      <c r="B143" s="69"/>
      <c r="C143" s="70"/>
      <c r="D143" s="65"/>
      <c r="E143" s="66"/>
      <c r="F143" s="67"/>
      <c r="G143" s="68" t="s">
        <v>74</v>
      </c>
      <c r="H143" s="69"/>
      <c r="I143" s="70"/>
      <c r="J143" s="71" t="s">
        <v>58</v>
      </c>
      <c r="K143" s="69"/>
      <c r="L143" s="69"/>
      <c r="M143" s="69"/>
      <c r="N143" s="69"/>
      <c r="O143" s="69"/>
      <c r="P143" s="69"/>
      <c r="Q143" s="70"/>
      <c r="S143" s="59">
        <f>IF($D$8="該当する",0,COUNTBLANK(D143))</f>
        <v>1</v>
      </c>
    </row>
    <row r="144" spans="1:19" ht="19.5" customHeight="1">
      <c r="A144" s="76" t="s">
        <v>230</v>
      </c>
      <c r="B144" s="69"/>
      <c r="C144" s="69"/>
      <c r="D144" s="69"/>
      <c r="E144" s="69"/>
      <c r="F144" s="69"/>
      <c r="G144" s="69"/>
      <c r="H144" s="69"/>
      <c r="I144" s="70"/>
    </row>
    <row r="145" spans="1:19" ht="15" customHeight="1">
      <c r="A145" s="72" t="s">
        <v>231</v>
      </c>
      <c r="B145" s="69"/>
      <c r="C145" s="70"/>
      <c r="D145" s="65"/>
      <c r="E145" s="66"/>
      <c r="F145" s="67"/>
      <c r="G145" s="68" t="s">
        <v>232</v>
      </c>
      <c r="H145" s="69"/>
      <c r="I145" s="70"/>
      <c r="J145" s="71" t="s">
        <v>233</v>
      </c>
      <c r="K145" s="69"/>
      <c r="L145" s="69"/>
      <c r="M145" s="69"/>
      <c r="N145" s="69"/>
      <c r="O145" s="69"/>
      <c r="P145" s="69"/>
      <c r="Q145" s="70"/>
    </row>
    <row r="146" spans="1:19" ht="15" customHeight="1">
      <c r="A146" s="72" t="s">
        <v>234</v>
      </c>
      <c r="B146" s="69"/>
      <c r="C146" s="70"/>
      <c r="D146" s="73"/>
      <c r="E146" s="66"/>
      <c r="F146" s="67"/>
      <c r="G146" s="68" t="s">
        <v>235</v>
      </c>
      <c r="H146" s="69"/>
      <c r="I146" s="70"/>
      <c r="J146" s="71" t="s">
        <v>156</v>
      </c>
      <c r="K146" s="69"/>
      <c r="L146" s="69"/>
      <c r="M146" s="69"/>
      <c r="N146" s="69"/>
      <c r="O146" s="69"/>
      <c r="P146" s="69"/>
      <c r="Q146" s="70"/>
    </row>
    <row r="147" spans="1:19" ht="15" customHeight="1">
      <c r="A147" s="72" t="s">
        <v>236</v>
      </c>
      <c r="B147" s="69"/>
      <c r="C147" s="70"/>
      <c r="D147" s="73"/>
      <c r="E147" s="66"/>
      <c r="F147" s="67"/>
      <c r="G147" s="68" t="s">
        <v>237</v>
      </c>
      <c r="H147" s="69"/>
      <c r="I147" s="70"/>
      <c r="J147" s="71" t="s">
        <v>156</v>
      </c>
      <c r="K147" s="69"/>
      <c r="L147" s="69"/>
      <c r="M147" s="69"/>
      <c r="N147" s="69"/>
      <c r="O147" s="69"/>
      <c r="P147" s="69"/>
      <c r="Q147" s="70"/>
    </row>
    <row r="148" spans="1:19" ht="19.5" customHeight="1">
      <c r="A148" s="76" t="s">
        <v>238</v>
      </c>
      <c r="B148" s="69"/>
      <c r="C148" s="69"/>
      <c r="D148" s="69"/>
      <c r="E148" s="69"/>
      <c r="F148" s="69"/>
      <c r="G148" s="69"/>
      <c r="H148" s="69"/>
      <c r="I148" s="70"/>
    </row>
    <row r="149" spans="1:19" ht="15" customHeight="1">
      <c r="A149" s="72" t="s">
        <v>239</v>
      </c>
      <c r="B149" s="69"/>
      <c r="C149" s="70"/>
      <c r="D149" s="73"/>
      <c r="E149" s="66"/>
      <c r="F149" s="67"/>
      <c r="G149" s="68" t="s">
        <v>240</v>
      </c>
      <c r="H149" s="69"/>
      <c r="I149" s="70"/>
      <c r="J149" s="71" t="s">
        <v>44</v>
      </c>
      <c r="K149" s="69"/>
      <c r="L149" s="69"/>
      <c r="M149" s="69"/>
      <c r="N149" s="69"/>
      <c r="O149" s="69"/>
      <c r="P149" s="69"/>
      <c r="Q149" s="70"/>
    </row>
    <row r="150" spans="1:19" ht="15" customHeight="1">
      <c r="A150" s="72" t="s">
        <v>241</v>
      </c>
      <c r="B150" s="69"/>
      <c r="C150" s="70"/>
      <c r="D150" s="73"/>
      <c r="E150" s="66"/>
      <c r="F150" s="67"/>
      <c r="G150" s="68"/>
      <c r="H150" s="69"/>
      <c r="I150" s="70"/>
      <c r="J150" s="71" t="s">
        <v>44</v>
      </c>
      <c r="K150" s="69"/>
      <c r="L150" s="69"/>
      <c r="M150" s="69"/>
      <c r="N150" s="69"/>
      <c r="O150" s="69"/>
      <c r="P150" s="69"/>
      <c r="Q150" s="70"/>
    </row>
    <row r="151" spans="1:19" ht="15" customHeight="1">
      <c r="A151" s="72" t="s">
        <v>242</v>
      </c>
      <c r="B151" s="69"/>
      <c r="C151" s="70"/>
      <c r="D151" s="65" t="str">
        <f>IF($D$27="","",$D$27)</f>
        <v/>
      </c>
      <c r="E151" s="66"/>
      <c r="F151" s="67"/>
      <c r="G151" s="68" t="s">
        <v>49</v>
      </c>
      <c r="H151" s="69"/>
      <c r="I151" s="70"/>
      <c r="J151" s="71" t="s">
        <v>126</v>
      </c>
      <c r="K151" s="69"/>
      <c r="L151" s="69"/>
      <c r="M151" s="69"/>
      <c r="N151" s="69"/>
      <c r="O151" s="69"/>
      <c r="P151" s="69"/>
      <c r="Q151" s="70"/>
    </row>
    <row r="152" spans="1:19" ht="15" customHeight="1">
      <c r="A152" s="72" t="s">
        <v>243</v>
      </c>
      <c r="B152" s="69"/>
      <c r="C152" s="70"/>
      <c r="D152" s="73"/>
      <c r="E152" s="66"/>
      <c r="F152" s="67"/>
      <c r="G152" s="68"/>
      <c r="H152" s="69"/>
      <c r="I152" s="70"/>
      <c r="J152" s="71" t="s">
        <v>44</v>
      </c>
      <c r="K152" s="69"/>
      <c r="L152" s="69"/>
      <c r="M152" s="69"/>
      <c r="N152" s="69"/>
      <c r="O152" s="69"/>
      <c r="P152" s="69"/>
      <c r="Q152" s="70"/>
    </row>
    <row r="153" spans="1:19" ht="15" customHeight="1">
      <c r="A153" s="72" t="s">
        <v>244</v>
      </c>
      <c r="B153" s="69"/>
      <c r="C153" s="70"/>
      <c r="D153" s="65"/>
      <c r="E153" s="66"/>
      <c r="F153" s="67"/>
      <c r="G153" s="68" t="s">
        <v>74</v>
      </c>
      <c r="H153" s="69"/>
      <c r="I153" s="70"/>
      <c r="J153" s="71" t="s">
        <v>58</v>
      </c>
      <c r="K153" s="69"/>
      <c r="L153" s="69"/>
      <c r="M153" s="69"/>
      <c r="N153" s="69"/>
      <c r="O153" s="69"/>
      <c r="P153" s="69"/>
      <c r="Q153" s="70"/>
      <c r="S153" s="59">
        <f>IF($D$8="該当する",0,COUNTBLANK(D153))</f>
        <v>1</v>
      </c>
    </row>
    <row r="154" spans="1:19" ht="15" customHeight="1">
      <c r="A154" s="72" t="s">
        <v>245</v>
      </c>
      <c r="B154" s="69"/>
      <c r="C154" s="70"/>
      <c r="D154" s="65"/>
      <c r="E154" s="66"/>
      <c r="F154" s="67"/>
      <c r="G154" s="68" t="s">
        <v>74</v>
      </c>
      <c r="H154" s="69"/>
      <c r="I154" s="70"/>
      <c r="J154" s="71" t="s">
        <v>58</v>
      </c>
      <c r="K154" s="69"/>
      <c r="L154" s="69"/>
      <c r="M154" s="69"/>
      <c r="N154" s="69"/>
      <c r="O154" s="69"/>
      <c r="P154" s="69"/>
      <c r="Q154" s="70"/>
      <c r="S154" s="59">
        <f>IF($D$8="該当する",0,COUNTBLANK(D154))</f>
        <v>1</v>
      </c>
    </row>
    <row r="155" spans="1:19" ht="15" customHeight="1">
      <c r="A155" s="72" t="s">
        <v>246</v>
      </c>
      <c r="B155" s="69"/>
      <c r="C155" s="70"/>
      <c r="D155" s="65"/>
      <c r="E155" s="66"/>
      <c r="F155" s="67"/>
      <c r="G155" s="68" t="s">
        <v>488</v>
      </c>
      <c r="H155" s="69"/>
      <c r="I155" s="70"/>
      <c r="S155" s="59">
        <f>IF(OR($D$8="該当する",$D$154="２無"),0,COUNTBLANK(D155))</f>
        <v>1</v>
      </c>
    </row>
    <row r="156" spans="1:19" ht="15" customHeight="1">
      <c r="A156" s="72" t="s">
        <v>247</v>
      </c>
      <c r="B156" s="69"/>
      <c r="C156" s="70"/>
      <c r="D156" s="65"/>
      <c r="E156" s="66"/>
      <c r="F156" s="67"/>
      <c r="G156" s="68" t="s">
        <v>74</v>
      </c>
      <c r="H156" s="69"/>
      <c r="I156" s="70"/>
      <c r="J156" s="71" t="s">
        <v>58</v>
      </c>
      <c r="K156" s="69"/>
      <c r="L156" s="69"/>
      <c r="M156" s="69"/>
      <c r="N156" s="69"/>
      <c r="O156" s="69"/>
      <c r="P156" s="69"/>
      <c r="Q156" s="70"/>
      <c r="S156" s="59">
        <f>IF($D$8="該当する",0,COUNTBLANK(D156))</f>
        <v>1</v>
      </c>
    </row>
    <row r="157" spans="1:19" ht="19.5" customHeight="1">
      <c r="A157" s="76" t="s">
        <v>248</v>
      </c>
      <c r="B157" s="69"/>
      <c r="C157" s="69"/>
      <c r="D157" s="69"/>
      <c r="E157" s="69"/>
      <c r="F157" s="69"/>
      <c r="G157" s="69"/>
      <c r="H157" s="69"/>
      <c r="I157" s="70"/>
    </row>
    <row r="158" spans="1:19" ht="15" customHeight="1">
      <c r="A158" s="72" t="s">
        <v>249</v>
      </c>
      <c r="B158" s="69"/>
      <c r="C158" s="70"/>
      <c r="D158" s="65"/>
      <c r="E158" s="66"/>
      <c r="F158" s="67"/>
      <c r="G158" s="68" t="s">
        <v>74</v>
      </c>
      <c r="H158" s="69"/>
      <c r="I158" s="70"/>
      <c r="J158" s="71" t="s">
        <v>58</v>
      </c>
      <c r="K158" s="69"/>
      <c r="L158" s="69"/>
      <c r="M158" s="69"/>
      <c r="N158" s="69"/>
      <c r="O158" s="69"/>
      <c r="P158" s="69"/>
      <c r="Q158" s="70"/>
      <c r="S158" s="59">
        <f>IF($D$8="該当する",0,COUNTBLANK(D158))</f>
        <v>1</v>
      </c>
    </row>
    <row r="159" spans="1:19" ht="15" customHeight="1">
      <c r="A159" s="72" t="s">
        <v>250</v>
      </c>
      <c r="B159" s="69"/>
      <c r="C159" s="70"/>
      <c r="D159" s="65"/>
      <c r="E159" s="66"/>
      <c r="F159" s="67"/>
      <c r="G159" s="68" t="s">
        <v>91</v>
      </c>
      <c r="H159" s="69"/>
      <c r="I159" s="70"/>
      <c r="J159" s="71" t="s">
        <v>63</v>
      </c>
      <c r="K159" s="69"/>
      <c r="L159" s="69"/>
      <c r="M159" s="69"/>
      <c r="N159" s="69"/>
      <c r="O159" s="69"/>
      <c r="P159" s="69"/>
      <c r="Q159" s="70"/>
      <c r="S159" s="59">
        <f t="shared" ref="S159:S164" si="3">IF(OR($D$8="該当する",$D$158="２無"),0,COUNTBLANK(D159))</f>
        <v>1</v>
      </c>
    </row>
    <row r="160" spans="1:19" ht="15" customHeight="1">
      <c r="A160" s="72" t="s">
        <v>251</v>
      </c>
      <c r="B160" s="69"/>
      <c r="C160" s="70"/>
      <c r="D160" s="65"/>
      <c r="E160" s="66"/>
      <c r="F160" s="67"/>
      <c r="G160" s="68" t="s">
        <v>91</v>
      </c>
      <c r="H160" s="69"/>
      <c r="I160" s="70"/>
      <c r="J160" s="71" t="s">
        <v>63</v>
      </c>
      <c r="K160" s="69"/>
      <c r="L160" s="69"/>
      <c r="M160" s="69"/>
      <c r="N160" s="69"/>
      <c r="O160" s="69"/>
      <c r="P160" s="69"/>
      <c r="Q160" s="70"/>
      <c r="S160" s="59">
        <f t="shared" si="3"/>
        <v>1</v>
      </c>
    </row>
    <row r="161" spans="1:19" ht="15" customHeight="1">
      <c r="A161" s="72" t="s">
        <v>252</v>
      </c>
      <c r="B161" s="69"/>
      <c r="C161" s="70"/>
      <c r="D161" s="65"/>
      <c r="E161" s="66"/>
      <c r="F161" s="67"/>
      <c r="G161" s="68" t="s">
        <v>62</v>
      </c>
      <c r="H161" s="69"/>
      <c r="I161" s="70"/>
      <c r="J161" s="71" t="s">
        <v>63</v>
      </c>
      <c r="K161" s="69"/>
      <c r="L161" s="69"/>
      <c r="M161" s="69"/>
      <c r="N161" s="69"/>
      <c r="O161" s="69"/>
      <c r="P161" s="69"/>
      <c r="Q161" s="70"/>
      <c r="S161" s="59">
        <f t="shared" si="3"/>
        <v>1</v>
      </c>
    </row>
    <row r="162" spans="1:19" ht="15" customHeight="1">
      <c r="A162" s="72" t="s">
        <v>253</v>
      </c>
      <c r="B162" s="69"/>
      <c r="C162" s="70"/>
      <c r="D162" s="65"/>
      <c r="E162" s="66"/>
      <c r="F162" s="67"/>
      <c r="G162" s="68" t="s">
        <v>62</v>
      </c>
      <c r="H162" s="69"/>
      <c r="I162" s="70"/>
      <c r="J162" s="71" t="s">
        <v>63</v>
      </c>
      <c r="K162" s="69"/>
      <c r="L162" s="69"/>
      <c r="M162" s="69"/>
      <c r="N162" s="69"/>
      <c r="O162" s="69"/>
      <c r="P162" s="69"/>
      <c r="Q162" s="70"/>
      <c r="S162" s="59">
        <f t="shared" si="3"/>
        <v>1</v>
      </c>
    </row>
    <row r="163" spans="1:19" ht="15" customHeight="1">
      <c r="A163" s="72" t="s">
        <v>254</v>
      </c>
      <c r="B163" s="69"/>
      <c r="C163" s="70"/>
      <c r="D163" s="65"/>
      <c r="E163" s="66"/>
      <c r="F163" s="67"/>
      <c r="G163" s="68" t="s">
        <v>91</v>
      </c>
      <c r="H163" s="69"/>
      <c r="I163" s="70"/>
      <c r="J163" s="71" t="s">
        <v>63</v>
      </c>
      <c r="K163" s="69"/>
      <c r="L163" s="69"/>
      <c r="M163" s="69"/>
      <c r="N163" s="69"/>
      <c r="O163" s="69"/>
      <c r="P163" s="69"/>
      <c r="Q163" s="70"/>
      <c r="S163" s="59">
        <f t="shared" si="3"/>
        <v>1</v>
      </c>
    </row>
    <row r="164" spans="1:19" ht="15" customHeight="1">
      <c r="A164" s="72" t="s">
        <v>255</v>
      </c>
      <c r="B164" s="69"/>
      <c r="C164" s="70"/>
      <c r="D164" s="65"/>
      <c r="E164" s="66"/>
      <c r="F164" s="67"/>
      <c r="G164" s="68" t="s">
        <v>62</v>
      </c>
      <c r="H164" s="69"/>
      <c r="I164" s="70"/>
      <c r="J164" s="71" t="s">
        <v>63</v>
      </c>
      <c r="K164" s="69"/>
      <c r="L164" s="69"/>
      <c r="M164" s="69"/>
      <c r="N164" s="69"/>
      <c r="O164" s="69"/>
      <c r="P164" s="69"/>
      <c r="Q164" s="70"/>
      <c r="S164" s="59">
        <f t="shared" si="3"/>
        <v>1</v>
      </c>
    </row>
    <row r="165" spans="1:19" ht="15" customHeight="1">
      <c r="A165" s="72" t="s">
        <v>256</v>
      </c>
      <c r="B165" s="69"/>
      <c r="C165" s="70"/>
      <c r="D165" s="65"/>
      <c r="E165" s="66"/>
      <c r="F165" s="67"/>
      <c r="G165" s="68"/>
      <c r="H165" s="69"/>
      <c r="I165" s="70"/>
      <c r="S165" s="59">
        <f>IF(OR($D$8="該当する",$D$158="２無",$D$164="－"),0,COUNTBLANK(D165))</f>
        <v>1</v>
      </c>
    </row>
    <row r="166" spans="1:19" ht="15" customHeight="1">
      <c r="A166" s="72" t="s">
        <v>257</v>
      </c>
      <c r="B166" s="69"/>
      <c r="C166" s="70"/>
      <c r="D166" s="65"/>
      <c r="E166" s="66"/>
      <c r="F166" s="67"/>
      <c r="G166" s="68" t="s">
        <v>74</v>
      </c>
      <c r="H166" s="69"/>
      <c r="I166" s="70"/>
      <c r="J166" s="71" t="s">
        <v>58</v>
      </c>
      <c r="K166" s="69"/>
      <c r="L166" s="69"/>
      <c r="M166" s="69"/>
      <c r="N166" s="69"/>
      <c r="O166" s="69"/>
      <c r="P166" s="69"/>
      <c r="Q166" s="70"/>
      <c r="S166" s="59">
        <f>IF($D$8="該当する",0,COUNTBLANK(D166))</f>
        <v>1</v>
      </c>
    </row>
    <row r="167" spans="1:19" ht="15" customHeight="1">
      <c r="A167" s="72" t="s">
        <v>258</v>
      </c>
      <c r="B167" s="69"/>
      <c r="C167" s="70"/>
      <c r="D167" s="65"/>
      <c r="E167" s="66"/>
      <c r="F167" s="67"/>
      <c r="G167" s="68" t="s">
        <v>91</v>
      </c>
      <c r="H167" s="69"/>
      <c r="I167" s="70"/>
      <c r="J167" s="71" t="s">
        <v>63</v>
      </c>
      <c r="K167" s="69"/>
      <c r="L167" s="69"/>
      <c r="M167" s="69"/>
      <c r="N167" s="69"/>
      <c r="O167" s="69"/>
      <c r="P167" s="69"/>
      <c r="Q167" s="70"/>
      <c r="S167" s="59">
        <f>IF(OR($D$8="該当する",$D$166="２無"),0,COUNTBLANK(D167))</f>
        <v>1</v>
      </c>
    </row>
    <row r="168" spans="1:19" ht="15" customHeight="1">
      <c r="A168" s="72" t="s">
        <v>259</v>
      </c>
      <c r="B168" s="69"/>
      <c r="C168" s="70"/>
      <c r="D168" s="65"/>
      <c r="E168" s="66"/>
      <c r="F168" s="67"/>
      <c r="G168" s="68" t="s">
        <v>91</v>
      </c>
      <c r="H168" s="69"/>
      <c r="I168" s="70"/>
      <c r="J168" s="71" t="s">
        <v>63</v>
      </c>
      <c r="K168" s="69"/>
      <c r="L168" s="69"/>
      <c r="M168" s="69"/>
      <c r="N168" s="69"/>
      <c r="O168" s="69"/>
      <c r="P168" s="69"/>
      <c r="Q168" s="70"/>
      <c r="S168" s="59">
        <f>IF(OR($D$8="該当する",$D$166="２無"),0,COUNTBLANK(D168))</f>
        <v>1</v>
      </c>
    </row>
    <row r="169" spans="1:19" ht="15" customHeight="1">
      <c r="A169" s="72" t="s">
        <v>260</v>
      </c>
      <c r="B169" s="69"/>
      <c r="C169" s="70"/>
      <c r="D169" s="65"/>
      <c r="E169" s="66"/>
      <c r="F169" s="67"/>
      <c r="G169" s="68" t="s">
        <v>62</v>
      </c>
      <c r="H169" s="69"/>
      <c r="I169" s="70"/>
      <c r="J169" s="71" t="s">
        <v>63</v>
      </c>
      <c r="K169" s="69"/>
      <c r="L169" s="69"/>
      <c r="M169" s="69"/>
      <c r="N169" s="69"/>
      <c r="O169" s="69"/>
      <c r="P169" s="69"/>
      <c r="Q169" s="70"/>
      <c r="S169" s="59">
        <f>IF(OR($D$8="該当する",$D$166="２無"),0,COUNTBLANK(D169))</f>
        <v>1</v>
      </c>
    </row>
    <row r="170" spans="1:19" ht="15" customHeight="1">
      <c r="A170" s="72" t="s">
        <v>261</v>
      </c>
      <c r="B170" s="69"/>
      <c r="C170" s="70"/>
      <c r="D170" s="65"/>
      <c r="E170" s="66"/>
      <c r="F170" s="67"/>
      <c r="G170" s="68"/>
      <c r="H170" s="69"/>
      <c r="I170" s="70"/>
      <c r="S170" s="59">
        <f>IF(OR($D$8="該当する",$D$166="２無",$D$169="－"),0,COUNTBLANK(D170))</f>
        <v>1</v>
      </c>
    </row>
    <row r="171" spans="1:19" ht="15" customHeight="1">
      <c r="A171" s="72" t="s">
        <v>262</v>
      </c>
      <c r="B171" s="69"/>
      <c r="C171" s="70"/>
      <c r="D171" s="65"/>
      <c r="E171" s="66"/>
      <c r="F171" s="67"/>
      <c r="G171" s="68" t="s">
        <v>74</v>
      </c>
      <c r="H171" s="69"/>
      <c r="I171" s="70"/>
      <c r="J171" s="71" t="s">
        <v>58</v>
      </c>
      <c r="K171" s="69"/>
      <c r="L171" s="69"/>
      <c r="M171" s="69"/>
      <c r="N171" s="69"/>
      <c r="O171" s="69"/>
      <c r="P171" s="69"/>
      <c r="Q171" s="70"/>
      <c r="S171" s="59">
        <f>IF($D$8="該当する",0,COUNTBLANK(D171))</f>
        <v>1</v>
      </c>
    </row>
    <row r="172" spans="1:19" ht="15" customHeight="1">
      <c r="A172" s="72" t="s">
        <v>263</v>
      </c>
      <c r="B172" s="69"/>
      <c r="C172" s="70"/>
      <c r="D172" s="65"/>
      <c r="E172" s="66"/>
      <c r="F172" s="67"/>
      <c r="G172" s="68" t="s">
        <v>91</v>
      </c>
      <c r="H172" s="69"/>
      <c r="I172" s="70"/>
      <c r="J172" s="71" t="s">
        <v>63</v>
      </c>
      <c r="K172" s="69"/>
      <c r="L172" s="69"/>
      <c r="M172" s="69"/>
      <c r="N172" s="69"/>
      <c r="O172" s="69"/>
      <c r="P172" s="69"/>
      <c r="Q172" s="70"/>
      <c r="S172" s="59">
        <f t="shared" ref="S172:S177" si="4">IF(OR($D$8="該当する",$D$171="２無"),0,COUNTBLANK(D172))</f>
        <v>1</v>
      </c>
    </row>
    <row r="173" spans="1:19" ht="15" customHeight="1">
      <c r="A173" s="72" t="s">
        <v>264</v>
      </c>
      <c r="B173" s="69"/>
      <c r="C173" s="70"/>
      <c r="D173" s="65"/>
      <c r="E173" s="66"/>
      <c r="F173" s="67"/>
      <c r="G173" s="68" t="s">
        <v>62</v>
      </c>
      <c r="H173" s="69"/>
      <c r="I173" s="70"/>
      <c r="J173" s="71" t="s">
        <v>63</v>
      </c>
      <c r="K173" s="69"/>
      <c r="L173" s="69"/>
      <c r="M173" s="69"/>
      <c r="N173" s="69"/>
      <c r="O173" s="69"/>
      <c r="P173" s="69"/>
      <c r="Q173" s="70"/>
      <c r="S173" s="59">
        <f t="shared" si="4"/>
        <v>1</v>
      </c>
    </row>
    <row r="174" spans="1:19" ht="15" customHeight="1">
      <c r="A174" s="72" t="s">
        <v>265</v>
      </c>
      <c r="B174" s="69"/>
      <c r="C174" s="70"/>
      <c r="D174" s="65"/>
      <c r="E174" s="66"/>
      <c r="F174" s="67"/>
      <c r="G174" s="68" t="s">
        <v>62</v>
      </c>
      <c r="H174" s="69"/>
      <c r="I174" s="70"/>
      <c r="J174" s="71" t="s">
        <v>63</v>
      </c>
      <c r="K174" s="69"/>
      <c r="L174" s="69"/>
      <c r="M174" s="69"/>
      <c r="N174" s="69"/>
      <c r="O174" s="69"/>
      <c r="P174" s="69"/>
      <c r="Q174" s="70"/>
      <c r="S174" s="59">
        <f t="shared" si="4"/>
        <v>1</v>
      </c>
    </row>
    <row r="175" spans="1:19" ht="15" customHeight="1">
      <c r="A175" s="72" t="s">
        <v>266</v>
      </c>
      <c r="B175" s="69"/>
      <c r="C175" s="70"/>
      <c r="D175" s="65"/>
      <c r="E175" s="66"/>
      <c r="F175" s="67"/>
      <c r="G175" s="68" t="s">
        <v>62</v>
      </c>
      <c r="H175" s="69"/>
      <c r="I175" s="70"/>
      <c r="J175" s="71" t="s">
        <v>63</v>
      </c>
      <c r="K175" s="69"/>
      <c r="L175" s="69"/>
      <c r="M175" s="69"/>
      <c r="N175" s="69"/>
      <c r="O175" s="69"/>
      <c r="P175" s="69"/>
      <c r="Q175" s="70"/>
      <c r="S175" s="59">
        <f t="shared" si="4"/>
        <v>1</v>
      </c>
    </row>
    <row r="176" spans="1:19" ht="15" customHeight="1">
      <c r="A176" s="72" t="s">
        <v>267</v>
      </c>
      <c r="B176" s="69"/>
      <c r="C176" s="70"/>
      <c r="D176" s="65"/>
      <c r="E176" s="66"/>
      <c r="F176" s="67"/>
      <c r="G176" s="68" t="s">
        <v>91</v>
      </c>
      <c r="H176" s="69"/>
      <c r="I176" s="70"/>
      <c r="J176" s="71" t="s">
        <v>63</v>
      </c>
      <c r="K176" s="69"/>
      <c r="L176" s="69"/>
      <c r="M176" s="69"/>
      <c r="N176" s="69"/>
      <c r="O176" s="69"/>
      <c r="P176" s="69"/>
      <c r="Q176" s="70"/>
      <c r="S176" s="59">
        <f t="shared" si="4"/>
        <v>1</v>
      </c>
    </row>
    <row r="177" spans="1:19" ht="15" customHeight="1">
      <c r="A177" s="72" t="s">
        <v>268</v>
      </c>
      <c r="B177" s="69"/>
      <c r="C177" s="70"/>
      <c r="D177" s="65"/>
      <c r="E177" s="66"/>
      <c r="F177" s="67"/>
      <c r="G177" s="68" t="s">
        <v>62</v>
      </c>
      <c r="H177" s="69"/>
      <c r="I177" s="70"/>
      <c r="J177" s="71" t="s">
        <v>63</v>
      </c>
      <c r="K177" s="69"/>
      <c r="L177" s="69"/>
      <c r="M177" s="69"/>
      <c r="N177" s="69"/>
      <c r="O177" s="69"/>
      <c r="P177" s="69"/>
      <c r="Q177" s="70"/>
      <c r="S177" s="59">
        <f t="shared" si="4"/>
        <v>1</v>
      </c>
    </row>
    <row r="178" spans="1:19" ht="15" customHeight="1">
      <c r="A178" s="72" t="s">
        <v>269</v>
      </c>
      <c r="B178" s="69"/>
      <c r="C178" s="70"/>
      <c r="D178" s="65"/>
      <c r="E178" s="66"/>
      <c r="F178" s="67"/>
      <c r="G178" s="68"/>
      <c r="H178" s="69"/>
      <c r="I178" s="70"/>
      <c r="S178" s="59">
        <f>IF(OR($D$8="該当する",$D$171="２無",$D$177="－"),0,COUNTBLANK(D178))</f>
        <v>1</v>
      </c>
    </row>
    <row r="179" spans="1:19" ht="19.5" customHeight="1">
      <c r="A179" s="76" t="s">
        <v>270</v>
      </c>
      <c r="B179" s="69"/>
      <c r="C179" s="69"/>
      <c r="D179" s="69"/>
      <c r="E179" s="69"/>
      <c r="F179" s="69"/>
      <c r="G179" s="69"/>
      <c r="H179" s="69"/>
      <c r="I179" s="70"/>
    </row>
    <row r="180" spans="1:19" ht="15" customHeight="1">
      <c r="A180" s="72" t="s">
        <v>271</v>
      </c>
      <c r="B180" s="69"/>
      <c r="C180" s="70"/>
      <c r="D180" s="65"/>
      <c r="E180" s="66"/>
      <c r="F180" s="67"/>
      <c r="G180" s="68" t="s">
        <v>74</v>
      </c>
      <c r="H180" s="69"/>
      <c r="I180" s="70"/>
      <c r="J180" s="71" t="s">
        <v>58</v>
      </c>
      <c r="K180" s="69"/>
      <c r="L180" s="69"/>
      <c r="M180" s="69"/>
      <c r="N180" s="69"/>
      <c r="O180" s="69"/>
      <c r="P180" s="69"/>
      <c r="Q180" s="70"/>
      <c r="S180" s="59">
        <f>IF($D$8="該当する",0,COUNTBLANK(D180))</f>
        <v>1</v>
      </c>
    </row>
    <row r="181" spans="1:19" ht="15" customHeight="1">
      <c r="A181" s="72" t="s">
        <v>272</v>
      </c>
      <c r="B181" s="69"/>
      <c r="C181" s="70"/>
      <c r="D181" s="65"/>
      <c r="E181" s="66"/>
      <c r="F181" s="67"/>
      <c r="G181" s="68" t="s">
        <v>74</v>
      </c>
      <c r="H181" s="69"/>
      <c r="I181" s="70"/>
      <c r="J181" s="71" t="s">
        <v>58</v>
      </c>
      <c r="K181" s="69"/>
      <c r="L181" s="69"/>
      <c r="M181" s="69"/>
      <c r="N181" s="69"/>
      <c r="O181" s="69"/>
      <c r="P181" s="69"/>
      <c r="Q181" s="70"/>
      <c r="S181" s="59">
        <f>IF($D$8="該当する",0,COUNTBLANK(D181))</f>
        <v>1</v>
      </c>
    </row>
    <row r="182" spans="1:19" ht="15" customHeight="1">
      <c r="A182" s="72" t="s">
        <v>273</v>
      </c>
      <c r="B182" s="69"/>
      <c r="C182" s="70"/>
      <c r="D182" s="65"/>
      <c r="E182" s="66"/>
      <c r="F182" s="67"/>
      <c r="G182" s="68" t="s">
        <v>74</v>
      </c>
      <c r="H182" s="69"/>
      <c r="I182" s="70"/>
      <c r="J182" s="71" t="s">
        <v>58</v>
      </c>
      <c r="K182" s="69"/>
      <c r="L182" s="69"/>
      <c r="M182" s="69"/>
      <c r="N182" s="69"/>
      <c r="O182" s="69"/>
      <c r="P182" s="69"/>
      <c r="Q182" s="70"/>
      <c r="S182" s="59">
        <f>IF($D$8="該当する",0,COUNTBLANK(D182))</f>
        <v>1</v>
      </c>
    </row>
    <row r="183" spans="1:19" ht="15" customHeight="1">
      <c r="A183" s="72" t="s">
        <v>274</v>
      </c>
      <c r="B183" s="69"/>
      <c r="C183" s="70"/>
      <c r="D183" s="73"/>
      <c r="E183" s="66"/>
      <c r="F183" s="67"/>
      <c r="G183" s="68" t="s">
        <v>275</v>
      </c>
      <c r="H183" s="69"/>
      <c r="I183" s="70"/>
      <c r="J183" s="71" t="s">
        <v>276</v>
      </c>
      <c r="K183" s="69"/>
      <c r="L183" s="69"/>
      <c r="M183" s="69"/>
      <c r="N183" s="69"/>
      <c r="O183" s="69"/>
      <c r="P183" s="69"/>
      <c r="Q183" s="70"/>
      <c r="S183" s="59">
        <f>IF(OR($D$8="該当する",$D$182="２無"),0,COUNTBLANK(D183))</f>
        <v>1</v>
      </c>
    </row>
    <row r="184" spans="1:19" ht="15" customHeight="1">
      <c r="A184" s="72" t="s">
        <v>277</v>
      </c>
      <c r="B184" s="69"/>
      <c r="C184" s="70"/>
      <c r="D184" s="73"/>
      <c r="E184" s="66"/>
      <c r="F184" s="67"/>
      <c r="G184" s="68" t="s">
        <v>85</v>
      </c>
      <c r="H184" s="69"/>
      <c r="I184" s="70"/>
      <c r="J184" s="71" t="s">
        <v>276</v>
      </c>
      <c r="K184" s="69"/>
      <c r="L184" s="69"/>
      <c r="M184" s="69"/>
      <c r="N184" s="69"/>
      <c r="O184" s="69"/>
      <c r="P184" s="69"/>
      <c r="Q184" s="70"/>
      <c r="S184" s="59">
        <f>IF(OR($D$8="該当する",$D$182="２無"),0,COUNTBLANK(D184))</f>
        <v>1</v>
      </c>
    </row>
    <row r="185" spans="1:19" ht="15" customHeight="1">
      <c r="A185" s="72" t="s">
        <v>278</v>
      </c>
      <c r="B185" s="69"/>
      <c r="C185" s="70"/>
      <c r="D185" s="73"/>
      <c r="E185" s="66"/>
      <c r="F185" s="67"/>
      <c r="G185" s="68" t="s">
        <v>279</v>
      </c>
      <c r="H185" s="69"/>
      <c r="I185" s="70"/>
      <c r="J185" s="71" t="s">
        <v>276</v>
      </c>
      <c r="K185" s="69"/>
      <c r="L185" s="69"/>
      <c r="M185" s="69"/>
      <c r="N185" s="69"/>
      <c r="O185" s="69"/>
      <c r="P185" s="69"/>
      <c r="Q185" s="70"/>
      <c r="S185" s="59">
        <f>IF(OR($D$8="該当する",$D$182="２無"),0,COUNTBLANK(D185))</f>
        <v>1</v>
      </c>
    </row>
    <row r="186" spans="1:19" ht="15" customHeight="1">
      <c r="A186" s="72" t="s">
        <v>280</v>
      </c>
      <c r="B186" s="69"/>
      <c r="C186" s="70"/>
      <c r="D186" s="73"/>
      <c r="E186" s="66"/>
      <c r="F186" s="67"/>
      <c r="G186" s="68" t="s">
        <v>85</v>
      </c>
      <c r="H186" s="69"/>
      <c r="I186" s="70"/>
      <c r="J186" s="71" t="s">
        <v>276</v>
      </c>
      <c r="K186" s="69"/>
      <c r="L186" s="69"/>
      <c r="M186" s="69"/>
      <c r="N186" s="69"/>
      <c r="O186" s="69"/>
      <c r="P186" s="69"/>
      <c r="Q186" s="70"/>
      <c r="S186" s="59">
        <f>IF(OR($D$8="該当する",$D$182="２無"),0,COUNTBLANK(D186))</f>
        <v>1</v>
      </c>
    </row>
    <row r="187" spans="1:19" ht="15" customHeight="1">
      <c r="A187" s="72" t="s">
        <v>281</v>
      </c>
      <c r="B187" s="69"/>
      <c r="C187" s="70"/>
      <c r="D187" s="65"/>
      <c r="E187" s="66"/>
      <c r="F187" s="67"/>
      <c r="G187" s="68" t="s">
        <v>74</v>
      </c>
      <c r="H187" s="69"/>
      <c r="I187" s="70"/>
      <c r="J187" s="71" t="s">
        <v>58</v>
      </c>
      <c r="K187" s="69"/>
      <c r="L187" s="69"/>
      <c r="M187" s="69"/>
      <c r="N187" s="69"/>
      <c r="O187" s="69"/>
      <c r="P187" s="69"/>
      <c r="Q187" s="70"/>
      <c r="S187" s="59">
        <f>IF($D$8="該当する",0,COUNTBLANK(D187))</f>
        <v>1</v>
      </c>
    </row>
    <row r="188" spans="1:19" ht="15" customHeight="1">
      <c r="A188" s="72" t="s">
        <v>282</v>
      </c>
      <c r="B188" s="69"/>
      <c r="C188" s="70"/>
      <c r="D188" s="65"/>
      <c r="E188" s="66"/>
      <c r="F188" s="67"/>
      <c r="G188" s="68" t="s">
        <v>62</v>
      </c>
      <c r="H188" s="69"/>
      <c r="I188" s="70"/>
      <c r="J188" s="71" t="s">
        <v>63</v>
      </c>
      <c r="K188" s="69"/>
      <c r="L188" s="69"/>
      <c r="M188" s="69"/>
      <c r="N188" s="69"/>
      <c r="O188" s="69"/>
      <c r="P188" s="69"/>
      <c r="Q188" s="70"/>
      <c r="S188" s="59">
        <f>IF(OR($D$8="該当する",$D$187="２無"),0,COUNTBLANK(D188))</f>
        <v>1</v>
      </c>
    </row>
    <row r="189" spans="1:19" ht="15" customHeight="1">
      <c r="A189" s="72" t="s">
        <v>283</v>
      </c>
      <c r="B189" s="69"/>
      <c r="C189" s="70"/>
      <c r="D189" s="65"/>
      <c r="E189" s="66"/>
      <c r="F189" s="67"/>
      <c r="G189" s="68" t="s">
        <v>91</v>
      </c>
      <c r="H189" s="69"/>
      <c r="I189" s="70"/>
      <c r="J189" s="71" t="s">
        <v>63</v>
      </c>
      <c r="K189" s="69"/>
      <c r="L189" s="69"/>
      <c r="M189" s="69"/>
      <c r="N189" s="69"/>
      <c r="O189" s="69"/>
      <c r="P189" s="69"/>
      <c r="Q189" s="70"/>
      <c r="S189" s="59">
        <f>IF(OR($D$8="該当する",$D$187="２無"),0,COUNTBLANK(D189))</f>
        <v>1</v>
      </c>
    </row>
    <row r="190" spans="1:19" ht="15" customHeight="1">
      <c r="A190" s="72" t="s">
        <v>284</v>
      </c>
      <c r="B190" s="69"/>
      <c r="C190" s="70"/>
      <c r="D190" s="65"/>
      <c r="E190" s="66"/>
      <c r="F190" s="67"/>
      <c r="G190" s="68" t="s">
        <v>62</v>
      </c>
      <c r="H190" s="69"/>
      <c r="I190" s="70"/>
      <c r="J190" s="71" t="s">
        <v>63</v>
      </c>
      <c r="K190" s="69"/>
      <c r="L190" s="69"/>
      <c r="M190" s="69"/>
      <c r="N190" s="69"/>
      <c r="O190" s="69"/>
      <c r="P190" s="69"/>
      <c r="Q190" s="70"/>
      <c r="S190" s="59">
        <f>IF(OR($D$8="該当する",$D$187="２無"),0,COUNTBLANK(D190))</f>
        <v>1</v>
      </c>
    </row>
    <row r="191" spans="1:19" ht="15" customHeight="1">
      <c r="A191" s="72" t="s">
        <v>285</v>
      </c>
      <c r="B191" s="69"/>
      <c r="C191" s="70"/>
      <c r="D191" s="65"/>
      <c r="E191" s="66"/>
      <c r="F191" s="67"/>
      <c r="G191" s="68"/>
      <c r="H191" s="69"/>
      <c r="I191" s="70"/>
      <c r="S191" s="59">
        <f>IF(OR($D$8="該当する",$D$187="２無",$D$190="－"),0,COUNTBLANK(D191))</f>
        <v>1</v>
      </c>
    </row>
    <row r="192" spans="1:19" ht="15" customHeight="1">
      <c r="A192" s="72" t="s">
        <v>286</v>
      </c>
      <c r="B192" s="69"/>
      <c r="C192" s="70"/>
      <c r="D192" s="65"/>
      <c r="E192" s="66"/>
      <c r="F192" s="67"/>
      <c r="G192" s="68" t="s">
        <v>135</v>
      </c>
      <c r="H192" s="69"/>
      <c r="I192" s="70"/>
      <c r="J192" s="71" t="s">
        <v>58</v>
      </c>
      <c r="K192" s="69"/>
      <c r="L192" s="69"/>
      <c r="M192" s="69"/>
      <c r="N192" s="69"/>
      <c r="O192" s="69"/>
      <c r="P192" s="69"/>
      <c r="Q192" s="70"/>
      <c r="S192" s="59">
        <f>IF($D$8="該当する",0,COUNTBLANK(D192))</f>
        <v>1</v>
      </c>
    </row>
    <row r="193" spans="1:19" ht="19.5" customHeight="1">
      <c r="A193" s="76" t="s">
        <v>287</v>
      </c>
      <c r="B193" s="69"/>
      <c r="C193" s="69"/>
      <c r="D193" s="69"/>
      <c r="E193" s="69"/>
      <c r="F193" s="69"/>
      <c r="G193" s="69"/>
      <c r="H193" s="69"/>
      <c r="I193" s="70"/>
    </row>
    <row r="194" spans="1:19" ht="60" customHeight="1">
      <c r="A194" s="72" t="s">
        <v>288</v>
      </c>
      <c r="B194" s="69"/>
      <c r="C194" s="70"/>
      <c r="D194" s="81"/>
      <c r="E194" s="66"/>
      <c r="F194" s="67"/>
      <c r="G194" s="68" t="s">
        <v>289</v>
      </c>
      <c r="H194" s="69"/>
      <c r="I194" s="70"/>
      <c r="S194" s="59">
        <f>IF($D$8="該当する",0,COUNTBLANK(D194))</f>
        <v>1</v>
      </c>
    </row>
    <row r="195" spans="1:19" ht="15" customHeight="1">
      <c r="A195" s="72" t="s">
        <v>290</v>
      </c>
      <c r="B195" s="69"/>
      <c r="C195" s="70"/>
      <c r="D195" s="65"/>
      <c r="E195" s="66"/>
      <c r="F195" s="67"/>
      <c r="G195" s="68" t="s">
        <v>485</v>
      </c>
      <c r="H195" s="69"/>
      <c r="I195" s="70"/>
      <c r="S195" s="59">
        <f>COUNTBLANK(D195)</f>
        <v>1</v>
      </c>
    </row>
    <row r="196" spans="1:19" ht="15" customHeight="1">
      <c r="A196" s="72" t="s">
        <v>291</v>
      </c>
      <c r="B196" s="69"/>
      <c r="C196" s="70"/>
      <c r="D196" s="65"/>
      <c r="E196" s="66"/>
      <c r="F196" s="67"/>
      <c r="G196" s="68" t="s">
        <v>31</v>
      </c>
      <c r="H196" s="69"/>
      <c r="I196" s="70"/>
      <c r="S196" s="59">
        <f>COUNTBLANK(D196)</f>
        <v>1</v>
      </c>
    </row>
    <row r="197" spans="1:19" ht="15" customHeight="1">
      <c r="A197" s="72" t="s">
        <v>292</v>
      </c>
      <c r="B197" s="69"/>
      <c r="C197" s="70"/>
      <c r="D197" s="65"/>
      <c r="E197" s="66"/>
      <c r="F197" s="67"/>
      <c r="G197" s="68" t="s">
        <v>33</v>
      </c>
      <c r="H197" s="69"/>
      <c r="I197" s="70"/>
      <c r="J197" s="71" t="s">
        <v>34</v>
      </c>
      <c r="K197" s="69"/>
      <c r="L197" s="69"/>
      <c r="M197" s="69"/>
      <c r="N197" s="69"/>
      <c r="O197" s="69"/>
      <c r="P197" s="69"/>
      <c r="Q197" s="70"/>
      <c r="S197" s="59">
        <f>COUNTBLANK(D197)</f>
        <v>1</v>
      </c>
    </row>
  </sheetData>
  <sheetProtection algorithmName="SHA-512" hashValue="MlcbfP/Eqprnq3/NyZJabqb6c3dsZuHok7qehrvDo12t7Eqvm0KKQpT87Os5BKwqLt7c6mJ62uqw5/voeReodQ==" saltValue="drN6EbgELp5HfjP5hfjtmA==" spinCount="100000" sheet="1" objects="1" scenarios="1"/>
  <mergeCells count="609">
    <mergeCell ref="J52:Q52"/>
    <mergeCell ref="J197:Q197"/>
    <mergeCell ref="A115:C115"/>
    <mergeCell ref="A10:C10"/>
    <mergeCell ref="D38:F38"/>
    <mergeCell ref="A29:I29"/>
    <mergeCell ref="G143:I143"/>
    <mergeCell ref="D169:F169"/>
    <mergeCell ref="G99:I99"/>
    <mergeCell ref="D98:F98"/>
    <mergeCell ref="J11:Q11"/>
    <mergeCell ref="A44:I44"/>
    <mergeCell ref="A39:C39"/>
    <mergeCell ref="A166:C166"/>
    <mergeCell ref="G59:I59"/>
    <mergeCell ref="D63:F63"/>
    <mergeCell ref="J50:Q50"/>
    <mergeCell ref="A103:C103"/>
    <mergeCell ref="J115:Q115"/>
    <mergeCell ref="G67:I67"/>
    <mergeCell ref="J142:Q142"/>
    <mergeCell ref="A168:C168"/>
    <mergeCell ref="G61:I61"/>
    <mergeCell ref="G132:I132"/>
    <mergeCell ref="A8:C8"/>
    <mergeCell ref="G114:I114"/>
    <mergeCell ref="D180:F180"/>
    <mergeCell ref="D118:F118"/>
    <mergeCell ref="A100:C100"/>
    <mergeCell ref="G35:I35"/>
    <mergeCell ref="D167:F167"/>
    <mergeCell ref="D161:F161"/>
    <mergeCell ref="A35:C35"/>
    <mergeCell ref="D52:F52"/>
    <mergeCell ref="D50:F50"/>
    <mergeCell ref="A127:C127"/>
    <mergeCell ref="G40:I40"/>
    <mergeCell ref="A176:C176"/>
    <mergeCell ref="D115:F115"/>
    <mergeCell ref="A114:C114"/>
    <mergeCell ref="G86:I86"/>
    <mergeCell ref="G11:I11"/>
    <mergeCell ref="D10:F10"/>
    <mergeCell ref="A11:C11"/>
    <mergeCell ref="A156:C156"/>
    <mergeCell ref="A93:C93"/>
    <mergeCell ref="D120:F120"/>
    <mergeCell ref="G27:I27"/>
    <mergeCell ref="J31:Q31"/>
    <mergeCell ref="D187:F187"/>
    <mergeCell ref="A64:C64"/>
    <mergeCell ref="A107:C107"/>
    <mergeCell ref="A178:C178"/>
    <mergeCell ref="J125:Q125"/>
    <mergeCell ref="D45:F45"/>
    <mergeCell ref="J62:Q62"/>
    <mergeCell ref="J154:Q154"/>
    <mergeCell ref="G175:I175"/>
    <mergeCell ref="J64:Q64"/>
    <mergeCell ref="J120:Q120"/>
    <mergeCell ref="G162:I162"/>
    <mergeCell ref="J156:Q156"/>
    <mergeCell ref="G177:I177"/>
    <mergeCell ref="G33:I33"/>
    <mergeCell ref="D103:F103"/>
    <mergeCell ref="J38:Q38"/>
    <mergeCell ref="A36:C36"/>
    <mergeCell ref="G169:I169"/>
    <mergeCell ref="A70:I70"/>
    <mergeCell ref="D139:F139"/>
    <mergeCell ref="A65:C65"/>
    <mergeCell ref="A91:C91"/>
    <mergeCell ref="A7:C7"/>
    <mergeCell ref="A172:C172"/>
    <mergeCell ref="G156:I156"/>
    <mergeCell ref="J181:Q181"/>
    <mergeCell ref="D160:F160"/>
    <mergeCell ref="A99:C99"/>
    <mergeCell ref="A25:C25"/>
    <mergeCell ref="D32:F32"/>
    <mergeCell ref="D97:F97"/>
    <mergeCell ref="A163:C163"/>
    <mergeCell ref="A101:C101"/>
    <mergeCell ref="J59:Q59"/>
    <mergeCell ref="G180:I180"/>
    <mergeCell ref="G45:I45"/>
    <mergeCell ref="G20:I20"/>
    <mergeCell ref="J36:Q36"/>
    <mergeCell ref="D121:F121"/>
    <mergeCell ref="A20:C20"/>
    <mergeCell ref="J101:Q101"/>
    <mergeCell ref="A125:C125"/>
    <mergeCell ref="D42:F42"/>
    <mergeCell ref="D113:F113"/>
    <mergeCell ref="A112:C112"/>
    <mergeCell ref="D173:F173"/>
    <mergeCell ref="G6:I6"/>
    <mergeCell ref="G37:I37"/>
    <mergeCell ref="J122:Q122"/>
    <mergeCell ref="D163:F163"/>
    <mergeCell ref="J28:Q28"/>
    <mergeCell ref="D147:F147"/>
    <mergeCell ref="A12:C12"/>
    <mergeCell ref="D171:F171"/>
    <mergeCell ref="A104:C104"/>
    <mergeCell ref="G14:I14"/>
    <mergeCell ref="J30:Q30"/>
    <mergeCell ref="A14:C14"/>
    <mergeCell ref="A106:C106"/>
    <mergeCell ref="D25:F25"/>
    <mergeCell ref="A81:C81"/>
    <mergeCell ref="G32:I32"/>
    <mergeCell ref="A170:C170"/>
    <mergeCell ref="G159:I159"/>
    <mergeCell ref="G134:I134"/>
    <mergeCell ref="J104:Q104"/>
    <mergeCell ref="A102:I102"/>
    <mergeCell ref="D54:F54"/>
    <mergeCell ref="J54:Q54"/>
    <mergeCell ref="G96:I96"/>
    <mergeCell ref="J13:Q13"/>
    <mergeCell ref="J84:Q84"/>
    <mergeCell ref="G195:I195"/>
    <mergeCell ref="G24:I24"/>
    <mergeCell ref="J176:Q176"/>
    <mergeCell ref="D28:F28"/>
    <mergeCell ref="J186:Q186"/>
    <mergeCell ref="D165:F165"/>
    <mergeCell ref="G26:I26"/>
    <mergeCell ref="D152:F152"/>
    <mergeCell ref="G153:I153"/>
    <mergeCell ref="D30:F30"/>
    <mergeCell ref="J79:Q79"/>
    <mergeCell ref="D23:F23"/>
    <mergeCell ref="J173:Q173"/>
    <mergeCell ref="G115:I115"/>
    <mergeCell ref="G42:I42"/>
    <mergeCell ref="J133:Q133"/>
    <mergeCell ref="D105:F105"/>
    <mergeCell ref="A87:I87"/>
    <mergeCell ref="D170:F170"/>
    <mergeCell ref="G141:I141"/>
    <mergeCell ref="G190:I190"/>
    <mergeCell ref="D81:F81"/>
    <mergeCell ref="D8:F8"/>
    <mergeCell ref="A72:C72"/>
    <mergeCell ref="A28:C28"/>
    <mergeCell ref="G150:I150"/>
    <mergeCell ref="A30:C30"/>
    <mergeCell ref="D20:F20"/>
    <mergeCell ref="A59:C59"/>
    <mergeCell ref="G21:I21"/>
    <mergeCell ref="J177:Q177"/>
    <mergeCell ref="G23:I23"/>
    <mergeCell ref="A61:C61"/>
    <mergeCell ref="D84:F84"/>
    <mergeCell ref="D149:F149"/>
    <mergeCell ref="A88:C88"/>
    <mergeCell ref="A153:C153"/>
    <mergeCell ref="D155:F155"/>
    <mergeCell ref="D124:F124"/>
    <mergeCell ref="G160:I160"/>
    <mergeCell ref="A54:C54"/>
    <mergeCell ref="A41:C41"/>
    <mergeCell ref="D13:F13"/>
    <mergeCell ref="A90:C90"/>
    <mergeCell ref="D151:F151"/>
    <mergeCell ref="D126:F126"/>
    <mergeCell ref="G10:I10"/>
    <mergeCell ref="G137:I137"/>
    <mergeCell ref="D136:F136"/>
    <mergeCell ref="J82:Q82"/>
    <mergeCell ref="G53:I53"/>
    <mergeCell ref="J180:Q180"/>
    <mergeCell ref="A80:I80"/>
    <mergeCell ref="A158:C158"/>
    <mergeCell ref="J57:Q57"/>
    <mergeCell ref="G74:I74"/>
    <mergeCell ref="G68:I68"/>
    <mergeCell ref="G139:I139"/>
    <mergeCell ref="J146:Q146"/>
    <mergeCell ref="A141:C141"/>
    <mergeCell ref="A135:C135"/>
    <mergeCell ref="J151:Q151"/>
    <mergeCell ref="D58:F58"/>
    <mergeCell ref="G168:I168"/>
    <mergeCell ref="A62:C62"/>
    <mergeCell ref="A122:C122"/>
    <mergeCell ref="A27:C27"/>
    <mergeCell ref="A56:C56"/>
    <mergeCell ref="G18:I18"/>
    <mergeCell ref="A154:C154"/>
    <mergeCell ref="A13:C13"/>
    <mergeCell ref="J162:Q162"/>
    <mergeCell ref="D85:F85"/>
    <mergeCell ref="A40:C40"/>
    <mergeCell ref="A67:C67"/>
    <mergeCell ref="D60:F60"/>
    <mergeCell ref="A15:C15"/>
    <mergeCell ref="D174:F174"/>
    <mergeCell ref="A82:C82"/>
    <mergeCell ref="A51:C51"/>
    <mergeCell ref="J164:Q164"/>
    <mergeCell ref="G71:I71"/>
    <mergeCell ref="A49:I49"/>
    <mergeCell ref="A146:C146"/>
    <mergeCell ref="K71:Q71"/>
    <mergeCell ref="A129:C129"/>
    <mergeCell ref="A85:C85"/>
    <mergeCell ref="G163:I163"/>
    <mergeCell ref="A144:I144"/>
    <mergeCell ref="D15:F15"/>
    <mergeCell ref="D17:F17"/>
    <mergeCell ref="G124:I124"/>
    <mergeCell ref="J69:Q69"/>
    <mergeCell ref="A155:C155"/>
    <mergeCell ref="J46:Q46"/>
    <mergeCell ref="D61:F61"/>
    <mergeCell ref="D48:F48"/>
    <mergeCell ref="J140:Q140"/>
    <mergeCell ref="G166:I166"/>
    <mergeCell ref="J160:Q160"/>
    <mergeCell ref="G116:I116"/>
    <mergeCell ref="J61:Q61"/>
    <mergeCell ref="J159:Q159"/>
    <mergeCell ref="G103:I103"/>
    <mergeCell ref="J126:Q126"/>
    <mergeCell ref="G101:I101"/>
    <mergeCell ref="G120:I120"/>
    <mergeCell ref="G145:I145"/>
    <mergeCell ref="G48:I48"/>
    <mergeCell ref="A47:I47"/>
    <mergeCell ref="A73:C73"/>
    <mergeCell ref="A75:C75"/>
    <mergeCell ref="G51:I51"/>
    <mergeCell ref="G98:I98"/>
    <mergeCell ref="D158:F158"/>
    <mergeCell ref="G84:I84"/>
    <mergeCell ref="D123:F123"/>
    <mergeCell ref="G46:I46"/>
    <mergeCell ref="D191:F191"/>
    <mergeCell ref="G52:I52"/>
    <mergeCell ref="J56:Q56"/>
    <mergeCell ref="J105:Q105"/>
    <mergeCell ref="J143:Q143"/>
    <mergeCell ref="A138:C138"/>
    <mergeCell ref="A132:C132"/>
    <mergeCell ref="D186:F186"/>
    <mergeCell ref="A119:C119"/>
    <mergeCell ref="A69:C69"/>
    <mergeCell ref="D57:F57"/>
    <mergeCell ref="A183:C183"/>
    <mergeCell ref="A133:C133"/>
    <mergeCell ref="J67:Q67"/>
    <mergeCell ref="A186:C186"/>
    <mergeCell ref="A143:C143"/>
    <mergeCell ref="G118:I118"/>
    <mergeCell ref="G167:I167"/>
    <mergeCell ref="J184:Q184"/>
    <mergeCell ref="D181:F181"/>
    <mergeCell ref="A185:C185"/>
    <mergeCell ref="G65:I65"/>
    <mergeCell ref="D62:F62"/>
    <mergeCell ref="G57:I57"/>
    <mergeCell ref="G192:I192"/>
    <mergeCell ref="H106:Q106"/>
    <mergeCell ref="D196:F196"/>
    <mergeCell ref="A196:C196"/>
    <mergeCell ref="D194:F194"/>
    <mergeCell ref="G194:I194"/>
    <mergeCell ref="J135:Q135"/>
    <mergeCell ref="A175:C175"/>
    <mergeCell ref="J192:Q192"/>
    <mergeCell ref="G187:I187"/>
    <mergeCell ref="D184:F184"/>
    <mergeCell ref="D192:F192"/>
    <mergeCell ref="A191:C191"/>
    <mergeCell ref="D134:F134"/>
    <mergeCell ref="A195:C195"/>
    <mergeCell ref="D112:F112"/>
    <mergeCell ref="A116:C116"/>
    <mergeCell ref="J158:Q158"/>
    <mergeCell ref="J145:Q145"/>
    <mergeCell ref="G184:I184"/>
    <mergeCell ref="G171:I171"/>
    <mergeCell ref="D175:F175"/>
    <mergeCell ref="G121:I121"/>
    <mergeCell ref="D125:F125"/>
    <mergeCell ref="G197:I197"/>
    <mergeCell ref="D56:F56"/>
    <mergeCell ref="A17:C17"/>
    <mergeCell ref="D127:F127"/>
    <mergeCell ref="D176:F176"/>
    <mergeCell ref="A109:C109"/>
    <mergeCell ref="A53:C53"/>
    <mergeCell ref="A180:C180"/>
    <mergeCell ref="D114:F114"/>
    <mergeCell ref="D64:F64"/>
    <mergeCell ref="A19:C19"/>
    <mergeCell ref="A68:C68"/>
    <mergeCell ref="G75:I75"/>
    <mergeCell ref="A48:C48"/>
    <mergeCell ref="A142:C142"/>
    <mergeCell ref="G39:I39"/>
    <mergeCell ref="G176:I176"/>
    <mergeCell ref="D36:F36"/>
    <mergeCell ref="G97:I97"/>
    <mergeCell ref="A162:C162"/>
    <mergeCell ref="D101:F101"/>
    <mergeCell ref="G191:I191"/>
    <mergeCell ref="A177:C177"/>
    <mergeCell ref="A164:C164"/>
    <mergeCell ref="J45:Q45"/>
    <mergeCell ref="A134:C134"/>
    <mergeCell ref="D164:F164"/>
    <mergeCell ref="J20:Q20"/>
    <mergeCell ref="G31:I31"/>
    <mergeCell ref="A167:C167"/>
    <mergeCell ref="D35:F35"/>
    <mergeCell ref="G158:I158"/>
    <mergeCell ref="D59:F59"/>
    <mergeCell ref="D34:F34"/>
    <mergeCell ref="D99:F99"/>
    <mergeCell ref="A98:C98"/>
    <mergeCell ref="J114:Q114"/>
    <mergeCell ref="J25:Q25"/>
    <mergeCell ref="D39:F39"/>
    <mergeCell ref="A43:C43"/>
    <mergeCell ref="G63:I63"/>
    <mergeCell ref="D133:F133"/>
    <mergeCell ref="A63:C63"/>
    <mergeCell ref="G50:I50"/>
    <mergeCell ref="J41:Q41"/>
    <mergeCell ref="A130:C130"/>
    <mergeCell ref="J40:Q40"/>
    <mergeCell ref="J35:Q35"/>
    <mergeCell ref="G43:I43"/>
    <mergeCell ref="G189:I189"/>
    <mergeCell ref="A189:C189"/>
    <mergeCell ref="A18:C18"/>
    <mergeCell ref="G34:I34"/>
    <mergeCell ref="G113:I113"/>
    <mergeCell ref="D177:F177"/>
    <mergeCell ref="G100:I100"/>
    <mergeCell ref="D33:F33"/>
    <mergeCell ref="D178:F178"/>
    <mergeCell ref="A182:C182"/>
    <mergeCell ref="D172:F172"/>
    <mergeCell ref="G28:I28"/>
    <mergeCell ref="D27:F27"/>
    <mergeCell ref="A120:C120"/>
    <mergeCell ref="A37:C37"/>
    <mergeCell ref="A31:C31"/>
    <mergeCell ref="A33:C33"/>
    <mergeCell ref="D40:F40"/>
    <mergeCell ref="A58:C58"/>
    <mergeCell ref="A45:C45"/>
    <mergeCell ref="D31:F31"/>
    <mergeCell ref="A38:C38"/>
    <mergeCell ref="A147:C147"/>
    <mergeCell ref="D55:F55"/>
    <mergeCell ref="J190:Q190"/>
    <mergeCell ref="J19:Q19"/>
    <mergeCell ref="G30:I30"/>
    <mergeCell ref="D162:F162"/>
    <mergeCell ref="G152:I152"/>
    <mergeCell ref="D156:F156"/>
    <mergeCell ref="J37:Q37"/>
    <mergeCell ref="A179:I179"/>
    <mergeCell ref="A160:C160"/>
    <mergeCell ref="A32:C32"/>
    <mergeCell ref="A159:C159"/>
    <mergeCell ref="A97:C97"/>
    <mergeCell ref="A96:C96"/>
    <mergeCell ref="A161:C161"/>
    <mergeCell ref="G54:I54"/>
    <mergeCell ref="G41:I41"/>
    <mergeCell ref="J32:Q32"/>
    <mergeCell ref="G56:I56"/>
    <mergeCell ref="G81:I81"/>
    <mergeCell ref="D182:F182"/>
    <mergeCell ref="G105:I105"/>
    <mergeCell ref="J124:Q124"/>
    <mergeCell ref="A157:I157"/>
    <mergeCell ref="D68:F68"/>
    <mergeCell ref="J132:Q132"/>
    <mergeCell ref="J119:Q119"/>
    <mergeCell ref="D79:F79"/>
    <mergeCell ref="G140:I140"/>
    <mergeCell ref="J96:Q96"/>
    <mergeCell ref="J138:Q138"/>
    <mergeCell ref="D86:F86"/>
    <mergeCell ref="G147:I147"/>
    <mergeCell ref="D100:F100"/>
    <mergeCell ref="G119:I119"/>
    <mergeCell ref="G55:I55"/>
    <mergeCell ref="J26:Q26"/>
    <mergeCell ref="G173:I173"/>
    <mergeCell ref="G151:I151"/>
    <mergeCell ref="D67:F67"/>
    <mergeCell ref="J147:Q147"/>
    <mergeCell ref="D132:F132"/>
    <mergeCell ref="G164:I164"/>
    <mergeCell ref="J58:Q58"/>
    <mergeCell ref="J163:Q163"/>
    <mergeCell ref="J171:Q171"/>
    <mergeCell ref="G76:I76"/>
    <mergeCell ref="J39:Q39"/>
    <mergeCell ref="D41:F41"/>
    <mergeCell ref="D69:F69"/>
    <mergeCell ref="G165:I165"/>
    <mergeCell ref="G172:I172"/>
    <mergeCell ref="D154:F154"/>
    <mergeCell ref="J112:Q112"/>
    <mergeCell ref="J60:Q60"/>
    <mergeCell ref="J152:Q152"/>
    <mergeCell ref="D137:F137"/>
    <mergeCell ref="J53:Q53"/>
    <mergeCell ref="G64:I64"/>
    <mergeCell ref="F1:H1"/>
    <mergeCell ref="A173:C173"/>
    <mergeCell ref="A9:I9"/>
    <mergeCell ref="J113:Q113"/>
    <mergeCell ref="G155:I155"/>
    <mergeCell ref="J149:Q149"/>
    <mergeCell ref="D159:F159"/>
    <mergeCell ref="A6:C6"/>
    <mergeCell ref="G170:I170"/>
    <mergeCell ref="D96:F96"/>
    <mergeCell ref="J42:Q42"/>
    <mergeCell ref="G122:I122"/>
    <mergeCell ref="A16:C16"/>
    <mergeCell ref="A108:C108"/>
    <mergeCell ref="D150:F150"/>
    <mergeCell ref="A169:C169"/>
    <mergeCell ref="J134:Q134"/>
    <mergeCell ref="D7:Q7"/>
    <mergeCell ref="D11:F11"/>
    <mergeCell ref="J48:Q48"/>
    <mergeCell ref="J139:Q139"/>
    <mergeCell ref="D46:F46"/>
    <mergeCell ref="I1:J1"/>
    <mergeCell ref="D19:F19"/>
    <mergeCell ref="D65:F65"/>
    <mergeCell ref="G126:I126"/>
    <mergeCell ref="J169:Q169"/>
    <mergeCell ref="G38:I38"/>
    <mergeCell ref="A46:C46"/>
    <mergeCell ref="G13:I13"/>
    <mergeCell ref="A89:C89"/>
    <mergeCell ref="A105:C105"/>
    <mergeCell ref="D166:F166"/>
    <mergeCell ref="A26:C26"/>
    <mergeCell ref="G15:I15"/>
    <mergeCell ref="A71:C71"/>
    <mergeCell ref="D37:F37"/>
    <mergeCell ref="G104:I104"/>
    <mergeCell ref="J123:Q123"/>
    <mergeCell ref="G73:I73"/>
    <mergeCell ref="D143:F143"/>
    <mergeCell ref="A22:I22"/>
    <mergeCell ref="D14:F14"/>
    <mergeCell ref="A24:C24"/>
    <mergeCell ref="A60:C60"/>
    <mergeCell ref="J55:Q55"/>
    <mergeCell ref="A121:C121"/>
    <mergeCell ref="J167:Q167"/>
    <mergeCell ref="J6:Q6"/>
    <mergeCell ref="D168:F168"/>
    <mergeCell ref="G79:I79"/>
    <mergeCell ref="D12:F12"/>
    <mergeCell ref="D6:F6"/>
    <mergeCell ref="J23:Q23"/>
    <mergeCell ref="A137:C137"/>
    <mergeCell ref="D141:F141"/>
    <mergeCell ref="A66:I66"/>
    <mergeCell ref="A74:C74"/>
    <mergeCell ref="A145:C145"/>
    <mergeCell ref="D135:F135"/>
    <mergeCell ref="A139:C139"/>
    <mergeCell ref="A76:C76"/>
    <mergeCell ref="J99:Q99"/>
    <mergeCell ref="A140:C140"/>
    <mergeCell ref="D24:F24"/>
    <mergeCell ref="G25:I25"/>
    <mergeCell ref="G85:I85"/>
    <mergeCell ref="G60:I60"/>
    <mergeCell ref="J103:Q103"/>
    <mergeCell ref="D26:F26"/>
    <mergeCell ref="A92:C92"/>
    <mergeCell ref="J24:Q24"/>
    <mergeCell ref="J10:Q10"/>
    <mergeCell ref="A50:C50"/>
    <mergeCell ref="G83:I83"/>
    <mergeCell ref="D16:F16"/>
    <mergeCell ref="A86:C86"/>
    <mergeCell ref="A42:C42"/>
    <mergeCell ref="A151:C151"/>
    <mergeCell ref="G58:I58"/>
    <mergeCell ref="A126:C126"/>
    <mergeCell ref="D122:F122"/>
    <mergeCell ref="G123:I123"/>
    <mergeCell ref="J68:Q68"/>
    <mergeCell ref="D18:F18"/>
    <mergeCell ref="A150:C150"/>
    <mergeCell ref="D51:F51"/>
    <mergeCell ref="D82:F82"/>
    <mergeCell ref="J86:Q86"/>
    <mergeCell ref="G12:I12"/>
    <mergeCell ref="G72:I72"/>
    <mergeCell ref="D138:F138"/>
    <mergeCell ref="A148:I148"/>
    <mergeCell ref="A79:C79"/>
    <mergeCell ref="J21:Q21"/>
    <mergeCell ref="A128:C128"/>
    <mergeCell ref="A197:C197"/>
    <mergeCell ref="A124:C124"/>
    <mergeCell ref="G17:I17"/>
    <mergeCell ref="D21:F21"/>
    <mergeCell ref="G82:I82"/>
    <mergeCell ref="D145:F145"/>
    <mergeCell ref="A193:I193"/>
    <mergeCell ref="A84:C84"/>
    <mergeCell ref="G19:I19"/>
    <mergeCell ref="A149:C149"/>
    <mergeCell ref="G146:I146"/>
    <mergeCell ref="A188:C188"/>
    <mergeCell ref="A190:C190"/>
    <mergeCell ref="A152:C152"/>
    <mergeCell ref="D140:F140"/>
    <mergeCell ref="G154:I154"/>
    <mergeCell ref="G183:I183"/>
    <mergeCell ref="G149:I149"/>
    <mergeCell ref="G196:I196"/>
    <mergeCell ref="A55:C55"/>
    <mergeCell ref="D43:F43"/>
    <mergeCell ref="G133:I133"/>
    <mergeCell ref="D188:F188"/>
    <mergeCell ref="H88:Q88"/>
    <mergeCell ref="G188:I188"/>
    <mergeCell ref="G182:I182"/>
    <mergeCell ref="J98:Q98"/>
    <mergeCell ref="D83:F83"/>
    <mergeCell ref="J150:Q150"/>
    <mergeCell ref="J185:Q185"/>
    <mergeCell ref="J182:Q182"/>
    <mergeCell ref="G138:I138"/>
    <mergeCell ref="G125:I125"/>
    <mergeCell ref="G136:I136"/>
    <mergeCell ref="J188:Q188"/>
    <mergeCell ref="G186:I186"/>
    <mergeCell ref="J175:Q175"/>
    <mergeCell ref="G174:I174"/>
    <mergeCell ref="J153:Q153"/>
    <mergeCell ref="G161:I161"/>
    <mergeCell ref="G178:I178"/>
    <mergeCell ref="G142:I142"/>
    <mergeCell ref="J161:Q161"/>
    <mergeCell ref="D146:F146"/>
    <mergeCell ref="G135:I135"/>
    <mergeCell ref="J183:Q183"/>
    <mergeCell ref="A21:C21"/>
    <mergeCell ref="G127:I127"/>
    <mergeCell ref="D53:F53"/>
    <mergeCell ref="D197:F197"/>
    <mergeCell ref="A57:C57"/>
    <mergeCell ref="A113:C113"/>
    <mergeCell ref="G8:Q8"/>
    <mergeCell ref="A194:C194"/>
    <mergeCell ref="A23:C23"/>
    <mergeCell ref="A181:C181"/>
    <mergeCell ref="A52:C52"/>
    <mergeCell ref="G16:I16"/>
    <mergeCell ref="D142:F142"/>
    <mergeCell ref="A117:I117"/>
    <mergeCell ref="J172:Q172"/>
    <mergeCell ref="A34:C34"/>
    <mergeCell ref="A83:C83"/>
    <mergeCell ref="D119:F119"/>
    <mergeCell ref="D190:F190"/>
    <mergeCell ref="G36:I36"/>
    <mergeCell ref="D183:F183"/>
    <mergeCell ref="A174:C174"/>
    <mergeCell ref="D185:F185"/>
    <mergeCell ref="A118:C118"/>
    <mergeCell ref="D189:F189"/>
    <mergeCell ref="G112:I112"/>
    <mergeCell ref="D195:F195"/>
    <mergeCell ref="D116:F116"/>
    <mergeCell ref="J116:Q116"/>
    <mergeCell ref="G62:I62"/>
    <mergeCell ref="J81:Q81"/>
    <mergeCell ref="A136:C136"/>
    <mergeCell ref="A192:C192"/>
    <mergeCell ref="G69:I69"/>
    <mergeCell ref="J166:Q166"/>
    <mergeCell ref="J187:Q187"/>
    <mergeCell ref="J168:Q168"/>
    <mergeCell ref="J174:Q174"/>
    <mergeCell ref="D153:F153"/>
    <mergeCell ref="G185:I185"/>
    <mergeCell ref="A184:C184"/>
    <mergeCell ref="A171:C171"/>
    <mergeCell ref="A165:C165"/>
    <mergeCell ref="J189:Q189"/>
    <mergeCell ref="A187:C187"/>
    <mergeCell ref="D104:F104"/>
    <mergeCell ref="A123:C123"/>
    <mergeCell ref="G181:I181"/>
  </mergeCells>
  <phoneticPr fontId="11"/>
  <conditionalFormatting sqref="A44:Q69 A80:Q86 A102:Q192 A194:Q194">
    <cfRule type="expression" dxfId="91" priority="1">
      <formula>$D$8="該当する"</formula>
    </cfRule>
  </conditionalFormatting>
  <conditionalFormatting sqref="D8">
    <cfRule type="expression" dxfId="90" priority="88">
      <formula>D8=""</formula>
    </cfRule>
  </conditionalFormatting>
  <conditionalFormatting sqref="D10:D21">
    <cfRule type="expression" dxfId="89" priority="89">
      <formula>D10=""</formula>
    </cfRule>
  </conditionalFormatting>
  <conditionalFormatting sqref="D23:D26">
    <cfRule type="expression" dxfId="88" priority="90">
      <formula>D23=""</formula>
    </cfRule>
  </conditionalFormatting>
  <conditionalFormatting sqref="D30">
    <cfRule type="expression" dxfId="87" priority="91">
      <formula>D30=""</formula>
    </cfRule>
  </conditionalFormatting>
  <conditionalFormatting sqref="D31:D42">
    <cfRule type="expression" dxfId="86" priority="41">
      <formula>AND(D31="",NOT($D$30="１直営"))</formula>
    </cfRule>
  </conditionalFormatting>
  <conditionalFormatting sqref="D43">
    <cfRule type="expression" dxfId="85" priority="40">
      <formula>AND(D43="",NOT(OR($D$30="１直営",$D$42="－")))</formula>
    </cfRule>
  </conditionalFormatting>
  <conditionalFormatting sqref="D45:D46">
    <cfRule type="expression" dxfId="84" priority="66">
      <formula>AND(D45="",NOT($D$8="該当する"))</formula>
    </cfRule>
  </conditionalFormatting>
  <conditionalFormatting sqref="D48">
    <cfRule type="expression" dxfId="83" priority="67">
      <formula>AND(D48="",NOT($D$8="該当する"))</formula>
    </cfRule>
  </conditionalFormatting>
  <conditionalFormatting sqref="D50">
    <cfRule type="expression" dxfId="82" priority="68">
      <formula>AND(D50="",NOT($D$8="該当する"))</formula>
    </cfRule>
  </conditionalFormatting>
  <conditionalFormatting sqref="D51:D62">
    <cfRule type="expression" dxfId="81" priority="59">
      <formula>AND(D51="",NOT(OR($D$8="該当する",$D$50="２無")))</formula>
    </cfRule>
  </conditionalFormatting>
  <conditionalFormatting sqref="D63">
    <cfRule type="expression" dxfId="80" priority="61">
      <formula>AND(D63="",NOT(OR($D$8="該当する",$D$50="２無",$D$62="－")))</formula>
    </cfRule>
  </conditionalFormatting>
  <conditionalFormatting sqref="D64:D65">
    <cfRule type="expression" dxfId="79" priority="60">
      <formula>AND(D64="",NOT(OR($D$8="該当する",$D$50="２無")))</formula>
    </cfRule>
  </conditionalFormatting>
  <conditionalFormatting sqref="D67">
    <cfRule type="expression" dxfId="78" priority="69">
      <formula>AND(D67="",NOT($D$8="該当する"))</formula>
    </cfRule>
  </conditionalFormatting>
  <conditionalFormatting sqref="D68:D69">
    <cfRule type="expression" dxfId="77" priority="62">
      <formula>AND(D68="",NOT(OR($D$8="該当する",$D$67="２無")))</formula>
    </cfRule>
  </conditionalFormatting>
  <conditionalFormatting sqref="D81:D82">
    <cfRule type="expression" dxfId="76" priority="70">
      <formula>AND(D81="",NOT($D$8="該当する"))</formula>
    </cfRule>
  </conditionalFormatting>
  <conditionalFormatting sqref="D83">
    <cfRule type="expression" dxfId="75" priority="63">
      <formula>AND(D83="",NOT(OR($D$8="該当する",$D$82="２無")))</formula>
    </cfRule>
  </conditionalFormatting>
  <conditionalFormatting sqref="D84">
    <cfRule type="expression" dxfId="74" priority="71">
      <formula>AND(D84="",NOT($D$8="該当する"))</formula>
    </cfRule>
  </conditionalFormatting>
  <conditionalFormatting sqref="D85">
    <cfRule type="expression" dxfId="73" priority="64">
      <formula>AND(D85="",NOT(OR($D$8="該当する",$D$84="２無")))</formula>
    </cfRule>
  </conditionalFormatting>
  <conditionalFormatting sqref="D86">
    <cfRule type="expression" dxfId="72" priority="72">
      <formula>AND(D86="",NOT($D$8="該当する"))</formula>
    </cfRule>
  </conditionalFormatting>
  <conditionalFormatting sqref="D103">
    <cfRule type="expression" dxfId="71" priority="73">
      <formula>AND(D103="",NOT($D$8="該当する"))</formula>
    </cfRule>
  </conditionalFormatting>
  <conditionalFormatting sqref="D104:D105">
    <cfRule type="expression" dxfId="70" priority="44">
      <formula>AND(D104="",NOT(OR($D$8="該当する",$D$103="２無")))</formula>
    </cfRule>
  </conditionalFormatting>
  <conditionalFormatting sqref="D112:D116">
    <cfRule type="expression" dxfId="69" priority="74">
      <formula>AND(D112="",NOT($D$8="該当する"))</formula>
    </cfRule>
  </conditionalFormatting>
  <conditionalFormatting sqref="D129:D130">
    <cfRule type="expression" dxfId="68" priority="26">
      <formula>AND(ISNUMBER(D129),OR(D129&lt;100,D129&gt;3000))</formula>
    </cfRule>
  </conditionalFormatting>
  <conditionalFormatting sqref="D132">
    <cfRule type="expression" dxfId="67" priority="75">
      <formula>AND(D132="",NOT($D$8="該当する"))</formula>
    </cfRule>
  </conditionalFormatting>
  <conditionalFormatting sqref="D133:D135">
    <cfRule type="expression" dxfId="66" priority="93">
      <formula>D133=""</formula>
    </cfRule>
  </conditionalFormatting>
  <conditionalFormatting sqref="D136">
    <cfRule type="expression" dxfId="65" priority="65">
      <formula>AND(D136="",NOT(OR($D$8="該当する",AND($D$135&lt;&gt;"",$D$135&lt;&gt;"○"))))</formula>
    </cfRule>
  </conditionalFormatting>
  <conditionalFormatting sqref="D137:D138">
    <cfRule type="expression" dxfId="64" priority="76">
      <formula>AND(D137="",NOT($D$8="該当する"))</formula>
    </cfRule>
  </conditionalFormatting>
  <conditionalFormatting sqref="D139">
    <cfRule type="expression" dxfId="63" priority="47">
      <formula>AND(D139="",NOT(OR($D$8="該当する",$D$138="２実施していない")))</formula>
    </cfRule>
  </conditionalFormatting>
  <conditionalFormatting sqref="D140">
    <cfRule type="expression" dxfId="62" priority="77">
      <formula>AND(D140="",NOT($D$8="該当する"))</formula>
    </cfRule>
  </conditionalFormatting>
  <conditionalFormatting sqref="D141">
    <cfRule type="expression" dxfId="61" priority="48">
      <formula>AND(D141="",NOT(OR($D$8="該当する",$D$140="２無")))</formula>
    </cfRule>
  </conditionalFormatting>
  <conditionalFormatting sqref="D142:D143">
    <cfRule type="expression" dxfId="60" priority="78">
      <formula>AND(D142="",NOT($D$8="該当する"))</formula>
    </cfRule>
  </conditionalFormatting>
  <conditionalFormatting sqref="D153:D154">
    <cfRule type="expression" dxfId="59" priority="79">
      <formula>AND(D153="",NOT($D$8="該当する"))</formula>
    </cfRule>
  </conditionalFormatting>
  <conditionalFormatting sqref="D155">
    <cfRule type="expression" dxfId="58" priority="49">
      <formula>AND(D155="",NOT(OR($D$8="該当する",$D$154="２無")))</formula>
    </cfRule>
  </conditionalFormatting>
  <conditionalFormatting sqref="D156">
    <cfRule type="expression" dxfId="57" priority="80">
      <formula>AND(D156="",NOT($D$8="該当する"))</formula>
    </cfRule>
  </conditionalFormatting>
  <conditionalFormatting sqref="D158">
    <cfRule type="expression" dxfId="56" priority="81">
      <formula>AND(D158="",NOT($D$8="該当する"))</formula>
    </cfRule>
  </conditionalFormatting>
  <conditionalFormatting sqref="D159:D164">
    <cfRule type="expression" dxfId="55" priority="50">
      <formula>AND(D159="",NOT(OR($D$8="該当する",$D$158="２無")))</formula>
    </cfRule>
  </conditionalFormatting>
  <conditionalFormatting sqref="D165">
    <cfRule type="expression" dxfId="54" priority="51">
      <formula>AND(D165="",NOT(OR($D$8="該当する",$D$158="２無",$D$164="－")))</formula>
    </cfRule>
  </conditionalFormatting>
  <conditionalFormatting sqref="D166">
    <cfRule type="expression" dxfId="53" priority="82">
      <formula>AND(D166="",NOT($D$8="該当する"))</formula>
    </cfRule>
  </conditionalFormatting>
  <conditionalFormatting sqref="D167:D169">
    <cfRule type="expression" dxfId="52" priority="52">
      <formula>AND(D167="",NOT(OR($D$8="該当する",$D$166="２無")))</formula>
    </cfRule>
  </conditionalFormatting>
  <conditionalFormatting sqref="D170">
    <cfRule type="expression" dxfId="51" priority="53">
      <formula>AND(D170="",NOT(OR($D$8="該当する",$D$166="２無",$D$169="－")))</formula>
    </cfRule>
  </conditionalFormatting>
  <conditionalFormatting sqref="D171">
    <cfRule type="expression" dxfId="50" priority="83">
      <formula>AND(D171="",NOT($D$8="該当する"))</formula>
    </cfRule>
  </conditionalFormatting>
  <conditionalFormatting sqref="D172:D177">
    <cfRule type="expression" dxfId="49" priority="54">
      <formula>AND(D172="",NOT(OR($D$8="該当する",$D$171="２無")))</formula>
    </cfRule>
  </conditionalFormatting>
  <conditionalFormatting sqref="D178">
    <cfRule type="expression" dxfId="48" priority="55">
      <formula>AND(D178="",NOT(OR($D$8="該当する",$D$171="２無",$D$177="－")))</formula>
    </cfRule>
  </conditionalFormatting>
  <conditionalFormatting sqref="D180:D182">
    <cfRule type="expression" dxfId="47" priority="84">
      <formula>AND(D180="",NOT($D$8="該当する"))</formula>
    </cfRule>
  </conditionalFormatting>
  <conditionalFormatting sqref="D183:D186">
    <cfRule type="expression" dxfId="46" priority="56">
      <formula>AND(D183="",NOT(OR($D$8="該当する",$D$182="２無")))</formula>
    </cfRule>
  </conditionalFormatting>
  <conditionalFormatting sqref="D187">
    <cfRule type="expression" dxfId="45" priority="85">
      <formula>AND(D187="",NOT($D$8="該当する"))</formula>
    </cfRule>
  </conditionalFormatting>
  <conditionalFormatting sqref="D188:D190">
    <cfRule type="expression" dxfId="44" priority="57">
      <formula>AND(D188="",NOT(OR($D$8="該当する",$D$187="２無")))</formula>
    </cfRule>
  </conditionalFormatting>
  <conditionalFormatting sqref="D191">
    <cfRule type="expression" dxfId="43" priority="58">
      <formula>AND(D191="",NOT(OR($D$8="該当する",$D$187="２無",$D$190="－")))</formula>
    </cfRule>
  </conditionalFormatting>
  <conditionalFormatting sqref="D192">
    <cfRule type="expression" dxfId="42" priority="86">
      <formula>AND(D192="",NOT($D$8="該当する"))</formula>
    </cfRule>
  </conditionalFormatting>
  <conditionalFormatting sqref="D194">
    <cfRule type="expression" dxfId="41" priority="87">
      <formula>AND(D194="",NOT($D$8="該当する"))</formula>
    </cfRule>
  </conditionalFormatting>
  <conditionalFormatting sqref="D195:D197">
    <cfRule type="expression" dxfId="40" priority="94">
      <formula>D195=""</formula>
    </cfRule>
  </conditionalFormatting>
  <conditionalFormatting sqref="D89:E93">
    <cfRule type="expression" dxfId="39" priority="92">
      <formula>D89=""</formula>
    </cfRule>
  </conditionalFormatting>
  <conditionalFormatting sqref="D107:E107">
    <cfRule type="expression" dxfId="38" priority="45">
      <formula>AND(D107="",NOT(OR($D$8="該当する",$D$103="２無")))</formula>
    </cfRule>
  </conditionalFormatting>
  <conditionalFormatting sqref="D31:F43">
    <cfRule type="expression" dxfId="37" priority="2">
      <formula>$D$30="１直営"</formula>
    </cfRule>
  </conditionalFormatting>
  <conditionalFormatting sqref="D43:F43">
    <cfRule type="expression" dxfId="36" priority="3">
      <formula>$D$42="－"</formula>
    </cfRule>
  </conditionalFormatting>
  <conditionalFormatting sqref="D51:F65">
    <cfRule type="expression" dxfId="35" priority="4">
      <formula>$D$50="２無"</formula>
    </cfRule>
  </conditionalFormatting>
  <conditionalFormatting sqref="D63:F63">
    <cfRule type="expression" dxfId="34" priority="5">
      <formula>$D$62="－"</formula>
    </cfRule>
  </conditionalFormatting>
  <conditionalFormatting sqref="D68:F69">
    <cfRule type="expression" dxfId="33" priority="6">
      <formula>$D$67="２無"</formula>
    </cfRule>
  </conditionalFormatting>
  <conditionalFormatting sqref="D83:F83">
    <cfRule type="expression" dxfId="32" priority="7">
      <formula>$D$82="２無"</formula>
    </cfRule>
  </conditionalFormatting>
  <conditionalFormatting sqref="D85:F85">
    <cfRule type="expression" dxfId="31" priority="8">
      <formula>$D$84="２無"</formula>
    </cfRule>
  </conditionalFormatting>
  <conditionalFormatting sqref="D99:F101">
    <cfRule type="expression" dxfId="30" priority="10">
      <formula>$D$30="１直営"</formula>
    </cfRule>
  </conditionalFormatting>
  <conditionalFormatting sqref="D104:F105 D107:G109">
    <cfRule type="expression" dxfId="29" priority="11">
      <formula>$D$103="２無"</formula>
    </cfRule>
  </conditionalFormatting>
  <conditionalFormatting sqref="D127:F127">
    <cfRule type="expression" dxfId="28" priority="12">
      <formula>$D$126="－"</formula>
    </cfRule>
  </conditionalFormatting>
  <conditionalFormatting sqref="D136:F136">
    <cfRule type="expression" dxfId="27" priority="13">
      <formula>AND($D$135&lt;&gt;"",$D$135&lt;&gt;"○")</formula>
    </cfRule>
  </conditionalFormatting>
  <conditionalFormatting sqref="D139:F139">
    <cfRule type="expression" dxfId="26" priority="14">
      <formula>$D$138="２実施していない"</formula>
    </cfRule>
  </conditionalFormatting>
  <conditionalFormatting sqref="D141:F141">
    <cfRule type="expression" dxfId="25" priority="15">
      <formula>$D$140="２無"</formula>
    </cfRule>
  </conditionalFormatting>
  <conditionalFormatting sqref="D155:F155">
    <cfRule type="expression" dxfId="24" priority="16">
      <formula>$D$154="２無"</formula>
    </cfRule>
  </conditionalFormatting>
  <conditionalFormatting sqref="D159:F165">
    <cfRule type="expression" dxfId="23" priority="17">
      <formula>$D$158="２無"</formula>
    </cfRule>
  </conditionalFormatting>
  <conditionalFormatting sqref="D165:F165">
    <cfRule type="expression" dxfId="22" priority="18">
      <formula>$D$164="－"</formula>
    </cfRule>
  </conditionalFormatting>
  <conditionalFormatting sqref="D167:F170">
    <cfRule type="expression" dxfId="21" priority="19">
      <formula>$D$166="２無"</formula>
    </cfRule>
  </conditionalFormatting>
  <conditionalFormatting sqref="D170:F170">
    <cfRule type="expression" dxfId="20" priority="20">
      <formula>$D$169="－"</formula>
    </cfRule>
  </conditionalFormatting>
  <conditionalFormatting sqref="D172:F178">
    <cfRule type="expression" dxfId="19" priority="21">
      <formula>$D$171="２無"</formula>
    </cfRule>
  </conditionalFormatting>
  <conditionalFormatting sqref="D178:F178">
    <cfRule type="expression" dxfId="18" priority="22">
      <formula>$D$177="－"</formula>
    </cfRule>
  </conditionalFormatting>
  <conditionalFormatting sqref="D183:F186">
    <cfRule type="expression" dxfId="17" priority="23">
      <formula>$D$182="２無"</formula>
    </cfRule>
  </conditionalFormatting>
  <conditionalFormatting sqref="D188:F191">
    <cfRule type="expression" dxfId="16" priority="24">
      <formula>$D$187="２無"</formula>
    </cfRule>
  </conditionalFormatting>
  <conditionalFormatting sqref="D191:F191">
    <cfRule type="expression" dxfId="15" priority="25">
      <formula>$D$190="－"</formula>
    </cfRule>
  </conditionalFormatting>
  <conditionalFormatting sqref="D7:Q7">
    <cfRule type="expression" dxfId="14" priority="96">
      <formula>$S$1=0</formula>
    </cfRule>
  </conditionalFormatting>
  <conditionalFormatting sqref="E129:E130">
    <cfRule type="expression" dxfId="13" priority="27">
      <formula>AND(ISNUMBER(E129),OR(E129&lt;3,E129&gt;150))</formula>
    </cfRule>
  </conditionalFormatting>
  <conditionalFormatting sqref="F129:F130">
    <cfRule type="expression" dxfId="12" priority="28">
      <formula>AND(ISNUMBER(F129),OR(F129&lt;3,F129&gt;120))</formula>
    </cfRule>
  </conditionalFormatting>
  <conditionalFormatting sqref="F89:G93">
    <cfRule type="expression" dxfId="11" priority="9">
      <formula>$D$30="１直営"</formula>
    </cfRule>
    <cfRule type="expression" dxfId="10" priority="42">
      <formula>AND(F89="",NOT($D$30="１直営"))</formula>
    </cfRule>
  </conditionalFormatting>
  <conditionalFormatting sqref="G129:G130">
    <cfRule type="expression" dxfId="9" priority="29">
      <formula>AND(ISNUMBER(G129),OR(G129&lt;30,G129&gt;1500))</formula>
    </cfRule>
  </conditionalFormatting>
  <conditionalFormatting sqref="H129:H130">
    <cfRule type="expression" dxfId="8" priority="30">
      <formula>AND(ISNUMBER(H129),OR(H129&lt;0.3,H129&gt;20))</formula>
    </cfRule>
  </conditionalFormatting>
  <conditionalFormatting sqref="I129:I130">
    <cfRule type="expression" dxfId="7" priority="31">
      <formula>AND(ISNUMBER(I129),OR(I129&lt;20,I129&gt;2000))</formula>
    </cfRule>
  </conditionalFormatting>
  <conditionalFormatting sqref="J129:K130">
    <cfRule type="expression" dxfId="6" priority="32">
      <formula>AND(ISNUMBER(J129),OR(J129&lt;0.05,J129&gt;3))</formula>
    </cfRule>
  </conditionalFormatting>
  <conditionalFormatting sqref="L129:L130">
    <cfRule type="expression" dxfId="5" priority="34">
      <formula>AND(ISNUMBER(L129),OR(L129&lt;2,L129&gt;300))</formula>
    </cfRule>
  </conditionalFormatting>
  <conditionalFormatting sqref="M129:M130">
    <cfRule type="expression" dxfId="4" priority="35">
      <formula>AND(ISNUMBER(M129),OR(M129&lt;0.5,M129&gt;40))</formula>
    </cfRule>
  </conditionalFormatting>
  <conditionalFormatting sqref="N129:N130">
    <cfRule type="expression" dxfId="3" priority="36">
      <formula>AND(ISNUMBER(N129),OR(N129&lt;0.3,N129&gt;15))</formula>
    </cfRule>
  </conditionalFormatting>
  <conditionalFormatting sqref="O129:O130">
    <cfRule type="expression" dxfId="2" priority="37">
      <formula>AND(ISNUMBER(O129),OR(O129&lt;30,O129&gt;80))</formula>
    </cfRule>
  </conditionalFormatting>
  <conditionalFormatting sqref="P129:P130">
    <cfRule type="expression" dxfId="1" priority="38">
      <formula>AND(ISNUMBER(P129),OR(P129&lt;10,P129&gt;50))</formula>
    </cfRule>
  </conditionalFormatting>
  <conditionalFormatting sqref="Q129:Q130">
    <cfRule type="expression" dxfId="0" priority="39">
      <formula>AND(ISNUMBER(Q129),OR(Q129&lt;5,Q129&gt;30))</formula>
    </cfRule>
  </conditionalFormatting>
  <dataValidations count="29">
    <dataValidation type="list" allowBlank="1" showErrorMessage="1" errorTitle="選択肢から選んでください" error="プルダウンの選択肢以外は入力できません。セル右の▼から選択してください。" sqref="D8:F8" xr:uid="{00000000-0002-0000-0000-000000000000}">
      <formula1>"該当する,該当しない"</formula1>
    </dataValidation>
    <dataValidation type="custom" imeMode="halfAlpha" allowBlank="1" showErrorMessage="1" errorTitle="半角で入力してください" error="郵便番号は半角の数字とハイフン（-）で入力してください。" sqref="D13" xr:uid="{00000000-0002-0000-0000-000001000000}">
      <formula1>LEN(D13)=LENB(D13)</formula1>
    </dataValidation>
    <dataValidation type="custom" imeMode="halfAlpha" allowBlank="1" showErrorMessage="1" errorTitle="半角で入力してください" error="ＴＥＬは半角の数字とハイフン（-）で入力してください。" sqref="D19" xr:uid="{00000000-0002-0000-0000-000002000000}">
      <formula1>LEN(D19)=LENB(D19)</formula1>
    </dataValidation>
    <dataValidation type="custom" imeMode="halfAlpha" allowBlank="1" showErrorMessage="1" errorTitle="半角で入力してください" error="ＦＡＸは半角の数字とハイフン（-）で入力してください。" sqref="D20" xr:uid="{00000000-0002-0000-0000-000003000000}">
      <formula1>LEN(D20)=LENB(D20)</formula1>
    </dataValidation>
    <dataValidation type="custom" imeMode="halfAlpha" allowBlank="1" showErrorMessage="1" errorTitle="半角で入力してください" error="メールアドレスは半角英数字で入力してください（「@」を含めてください）。" sqref="D21" xr:uid="{00000000-0002-0000-0000-000005000000}">
      <formula1>AND(LEN(D21)=LENB(D21),ISNUMBER(FIND("@",D21)))</formula1>
    </dataValidation>
    <dataValidation type="textLength" operator="lessThanOrEqual" allowBlank="1" showErrorMessage="1" errorTitle="文字数の上限" error="100文字以内で入力してください。" sqref="D12 D14:D18 D27 D33:D34 D43 D51 D63 D79 D83 D85 D97 D100 D107:D109 D118 D127 D136:D137 D151 D155 D165 D170 D178 D183:D186 D191 D195:D196 G72:G76" xr:uid="{00000000-0002-0000-0000-000006000000}">
      <formula1>100</formula1>
    </dataValidation>
    <dataValidation type="textLength" operator="lessThanOrEqual" allowBlank="1" showErrorMessage="1" errorTitle="文字数の上限" error="1000文字以内で入力してください。" sqref="D65 D121 D141 D194" xr:uid="{00000000-0002-0000-0000-000007000000}">
      <formula1>1000</formula1>
    </dataValidation>
    <dataValidation type="whole" imeMode="halfAlpha" operator="greaterThanOrEqual" allowBlank="1" showErrorMessage="1" errorTitle="数値で入力してください" error="この欄には０以上の整数を半角で入力してください。" sqref="D23:D26 D28 D52 D64 D149:D150 D152 D72:F76 D89:G93 E107:G109 J72:J76" xr:uid="{00000000-0002-0000-0000-000008000000}">
      <formula1>0</formula1>
    </dataValidation>
    <dataValidation type="decimal" imeMode="halfAlpha" operator="greaterThanOrEqual" allowBlank="1" showErrorMessage="1" errorTitle="数値で入力してください" error="０以上の数値を半角で入力してください（２年に１回の場合は 0.5）。" sqref="D68:D69" xr:uid="{00000000-0002-0000-0000-000009000000}">
      <formula1>0</formula1>
    </dataValidation>
    <dataValidation type="decimal" imeMode="halfAlpha" operator="greaterThanOrEqual" allowBlank="1" showErrorMessage="1" errorTitle="数値で入力してください" error="この欄には０以上の数値（小数可）を半角で入力してください。" sqref="D98 D101 D146:D147" xr:uid="{00000000-0002-0000-0000-00000A000000}">
      <formula1>0</formula1>
    </dataValidation>
    <dataValidation type="whole" imeMode="halfAlpha" allowBlank="1" showErrorMessage="1" errorTitle="月を入力してください" error="１から12までの数値を半角で入力してください。" sqref="D104 D120" xr:uid="{00000000-0002-0000-0000-00000B000000}">
      <formula1>1</formula1>
      <formula2>12</formula2>
    </dataValidation>
    <dataValidation type="whole" imeMode="halfAlpha" allowBlank="1" showErrorMessage="1" errorTitle="日を入力してください" error="１から31までの数値を半角で入力してください。" sqref="D105" xr:uid="{00000000-0002-0000-0000-00000C000000}">
      <formula1>1</formula1>
      <formula2>31</formula2>
    </dataValidation>
    <dataValidation type="whole" imeMode="halfAlpha" allowBlank="1" showErrorMessage="1" errorTitle="西暦で入力してください" error="設定年は西暦４桁の半角数字で入力してください（例：2026）。" sqref="D119" xr:uid="{00000000-0002-0000-0000-00000D000000}">
      <formula1>2000</formula1>
      <formula2>2100</formula2>
    </dataValidation>
    <dataValidation type="decimal" errorStyle="warning" imeMode="halfAlpha" allowBlank="1" showInputMessage="1" showErrorMessage="1" errorTitle="入力値を確認してください" error="エネルギー(kcal)の値が目安の範囲（100～3000）を外れています。単位や桁を確認してください。_x000a_正しい場合は「はい」を選ぶと入力できます。" promptTitle="エネルギー(kcal)" prompt="目安の範囲：100～3000" sqref="D129:D130" xr:uid="{00000000-0002-0000-0000-00000E000000}">
      <formula1>100</formula1>
      <formula2>3000</formula2>
    </dataValidation>
    <dataValidation type="decimal" errorStyle="warning" imeMode="halfAlpha" allowBlank="1" showInputMessage="1" showErrorMessage="1" errorTitle="入力値を確認してください" error="たんぱく質(g)の値が目安の範囲（3～150）を外れています。単位や桁を確認してください。_x000a_正しい場合は「はい」を選ぶと入力できます。" promptTitle="たんぱく質(g)" prompt="目安の範囲：3～150" sqref="E129:E130" xr:uid="{00000000-0002-0000-0000-00000F000000}">
      <formula1>3</formula1>
      <formula2>150</formula2>
    </dataValidation>
    <dataValidation type="decimal" errorStyle="warning" imeMode="halfAlpha" allowBlank="1" showInputMessage="1" showErrorMessage="1" errorTitle="入力値を確認してください" error="脂質(g)の値が目安の範囲（3～120）を外れています。単位や桁を確認してください。_x000a_正しい場合は「はい」を選ぶと入力できます。" promptTitle="脂質(g)" prompt="目安の範囲：3～120" sqref="F129:F130" xr:uid="{00000000-0002-0000-0000-000010000000}">
      <formula1>3</formula1>
      <formula2>120</formula2>
    </dataValidation>
    <dataValidation type="decimal" errorStyle="warning" imeMode="halfAlpha" allowBlank="1" showInputMessage="1" showErrorMessage="1" errorTitle="入力値を確認してください" error="カルシウム(mg)の値が目安の範囲（30～1500）を外れています。単位や桁を確認してください。_x000a_正しい場合は「はい」を選ぶと入力できます。" promptTitle="カルシウム(mg)" prompt="目安の範囲：30～1500" sqref="G129:G130" xr:uid="{00000000-0002-0000-0000-000011000000}">
      <formula1>30</formula1>
      <formula2>1500</formula2>
    </dataValidation>
    <dataValidation type="decimal" errorStyle="warning" imeMode="halfAlpha" allowBlank="1" showInputMessage="1" showErrorMessage="1" errorTitle="入力値を確認してください" error="鉄(mg)の値が目安の範囲（0.3～20）を外れています。単位や桁を確認してください。_x000a_正しい場合は「はい」を選ぶと入力できます。" promptTitle="鉄(mg)" prompt="目安の範囲：0.3～20" sqref="H129:H130" xr:uid="{00000000-0002-0000-0000-000012000000}">
      <formula1>0.3</formula1>
      <formula2>20</formula2>
    </dataValidation>
    <dataValidation type="decimal" errorStyle="warning" imeMode="halfAlpha" allowBlank="1" showInputMessage="1" showErrorMessage="1" errorTitle="入力値を確認してください" error="ビタミンA(μg)の値が目安の範囲（20～2000）を外れています。単位や桁を確認してください。_x000a_正しい場合は「はい」を選ぶと入力できます。" promptTitle="ビタミンA(μg)" prompt="目安の範囲：20～2000" sqref="I129:I130" xr:uid="{00000000-0002-0000-0000-000013000000}">
      <formula1>20</formula1>
      <formula2>2000</formula2>
    </dataValidation>
    <dataValidation type="decimal" errorStyle="warning" imeMode="halfAlpha" allowBlank="1" showInputMessage="1" showErrorMessage="1" errorTitle="入力値を確認してください" error="ビタミンB1(mg)の値が目安の範囲（0.05～3）を外れています。単位や桁を確認してください。_x000a_正しい場合は「はい」を選ぶと入力できます。" promptTitle="ビタミンB1(mg)" prompt="目安の範囲：0.05～3" sqref="J129:J130" xr:uid="{00000000-0002-0000-0000-000014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B2(mg)の値が目安の範囲（0.05～3）を外れています。単位や桁を確認してください。_x000a_正しい場合は「はい」を選ぶと入力できます。" promptTitle="ビタミンB2(mg)" prompt="目安の範囲：0.05～3" sqref="K129:K130" xr:uid="{00000000-0002-0000-0000-000015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C(mg)の値が目安の範囲（2～300）を外れています。単位や桁を確認してください。_x000a_正しい場合は「はい」を選ぶと入力できます。" promptTitle="ビタミンC(mg)" prompt="目安の範囲：2～300" sqref="L129:L130" xr:uid="{00000000-0002-0000-0000-000016000000}">
      <formula1>2</formula1>
      <formula2>300</formula2>
    </dataValidation>
    <dataValidation type="decimal" errorStyle="warning" imeMode="halfAlpha" allowBlank="1" showInputMessage="1" showErrorMessage="1" errorTitle="入力値を確認してください" error="食物繊維(g)の値が目安の範囲（0.5～40）を外れています。単位や桁を確認してください。_x000a_正しい場合は「はい」を選ぶと入力できます。" promptTitle="食物繊維(g)" prompt="目安の範囲：0.5～40" sqref="M129:M130" xr:uid="{00000000-0002-0000-0000-000017000000}">
      <formula1>0.5</formula1>
      <formula2>40</formula2>
    </dataValidation>
    <dataValidation type="decimal" errorStyle="warning" imeMode="halfAlpha" allowBlank="1" showInputMessage="1" showErrorMessage="1" errorTitle="入力値を確認してください" error="食塩相当量(g)の値が目安の範囲（0.3～15）を外れています。単位や桁を確認してください。_x000a_正しい場合は「はい」を選ぶと入力できます。" promptTitle="食塩相当量(g)" prompt="目安の範囲：0.3～15" sqref="N129:N130" xr:uid="{00000000-0002-0000-0000-000018000000}">
      <formula1>0.3</formula1>
      <formula2>15</formula2>
    </dataValidation>
    <dataValidation type="decimal" errorStyle="warning" imeMode="halfAlpha" allowBlank="1" showInputMessage="1" showErrorMessage="1" errorTitle="入力値を確認してください" error="炭水化物エネルギー比(%)の値が目安の範囲（30～80）を外れています。単位や桁を確認してください。_x000a_正しい場合は「はい」を選ぶと入力できます。" promptTitle="炭水化物エネルギー比(%)" prompt="目安の範囲：30～80" sqref="O129:O130" xr:uid="{00000000-0002-0000-0000-000019000000}">
      <formula1>30</formula1>
      <formula2>80</formula2>
    </dataValidation>
    <dataValidation type="decimal" errorStyle="warning" imeMode="halfAlpha" allowBlank="1" showInputMessage="1" showErrorMessage="1" errorTitle="入力値を確認してください" error="脂質エネルギー比(%)の値が目安の範囲（10～50）を外れています。単位や桁を確認してください。_x000a_正しい場合は「はい」を選ぶと入力できます。" promptTitle="脂質エネルギー比(%)" prompt="目安の範囲：10～50" sqref="P129:P130" xr:uid="{00000000-0002-0000-0000-00001A000000}">
      <formula1>10</formula1>
      <formula2>50</formula2>
    </dataValidation>
    <dataValidation type="decimal" errorStyle="warning" imeMode="halfAlpha" allowBlank="1" showInputMessage="1" showErrorMessage="1" errorTitle="入力値を確認してください" error="たんぱく質エネルギー比(%)の値が目安の範囲（5～30）を外れています。単位や桁を確認してください。_x000a_正しい場合は「はい」を選ぶと入力できます。" promptTitle="たんぱく質エネルギー比(%)" prompt="目安の範囲：5～30" sqref="Q129:Q130" xr:uid="{00000000-0002-0000-0000-00001B000000}">
      <formula1>5</formula1>
      <formula2>30</formula2>
    </dataValidation>
    <dataValidation type="date" imeMode="halfAlpha" operator="greaterThanOrEqual" allowBlank="1" showErrorMessage="1" errorTitle="報告日を確認してください" error="11月1日より前の日付では報告できません。" sqref="D10:F10" xr:uid="{00000000-0002-0000-0000-00001C000000}">
      <formula1>DATE(M1,11,1)</formula1>
    </dataValidation>
    <dataValidation type="custom" imeMode="halfAlpha" allowBlank="1" showErrorMessage="1" errorTitle="半角で入力してください" error="TELは半角の数字とハイフン（-）で入力してください。" sqref="D197:F197" xr:uid="{3E6319C8-2C04-4BE4-A843-8301743AB702}">
      <formula1>LEN(D197)=LENB(D197)</formula1>
    </dataValidation>
  </dataValidations>
  <pageMargins left="0.4" right="0.4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D000000}">
          <x14:formula1>
            <xm:f>選択肢!$L$1:$L$7</xm:f>
          </x14:formula1>
          <xm:sqref>D11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E000000}">
          <x14:formula1>
            <xm:f>選択肢!$A$1:$A$2</xm:f>
          </x14:formula1>
          <xm:sqref>D30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F000000}">
          <x14:formula1>
            <xm:f>選択肢!$B$1:$B$2</xm:f>
          </x14:formula1>
          <xm:sqref>D31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0000000}">
          <x14:formula1>
            <xm:f>選択肢!$C$1:$C$2</xm:f>
          </x14:formula1>
          <xm:sqref>D32 D45:D46 D50 D54 D67 D82 D84 D86 D103 D112:D116 D140 D142:D143 D153:D154 D156 D158 D166 D171 D180:D182 D187 D192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1000000}">
          <x14:formula1>
            <xm:f>選択肢!$K$1:$K$2</xm:f>
          </x14:formula1>
          <xm:sqref>D35:D42 D55:D62 D122:D126 D159:D164 D167:D169 D172:D177 D188:D190 D132:D135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2000000}">
          <x14:formula1>
            <xm:f>選択肢!$D$1:$D$4</xm:f>
          </x14:formula1>
          <xm:sqref>D48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3000000}">
          <x14:formula1>
            <xm:f>選択肢!$E$1:$E$3</xm:f>
          </x14:formula1>
          <xm:sqref>D53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4000000}">
          <x14:formula1>
            <xm:f>選択肢!$F$1:$F$2</xm:f>
          </x14:formula1>
          <xm:sqref>D81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5000000}">
          <x14:formula1>
            <xm:f>選択肢!$H$1:$H$2</xm:f>
          </x14:formula1>
          <xm:sqref>D138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6000000}">
          <x14:formula1>
            <xm:f>選択肢!$I$1:$I$2</xm:f>
          </x14:formula1>
          <xm:sqref>D139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7000000}">
          <x14:formula1>
            <xm:f>選択肢!$J$1:$J$2</xm:f>
          </x14:formula1>
          <xm:sqref>D145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8000000}">
          <x14:formula1>
            <xm:f>選択肢!$M$1:$M$2</xm:f>
          </x14:formula1>
          <xm:sqref>D96 D99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AF79"/>
  <sheetViews>
    <sheetView showGridLines="0" view="pageBreakPreview" topLeftCell="A50" zoomScale="130" zoomScaleNormal="100" zoomScaleSheetLayoutView="130" workbookViewId="0">
      <selection activeCell="N61" sqref="N61:X61"/>
    </sheetView>
  </sheetViews>
  <sheetFormatPr defaultColWidth="8.6640625" defaultRowHeight="13.2"/>
  <cols>
    <col min="1" max="32" width="3" style="55" customWidth="1"/>
    <col min="33" max="35" width="8.6640625" style="55" customWidth="1"/>
    <col min="36" max="16384" width="8.6640625" style="55"/>
  </cols>
  <sheetData>
    <row r="1" spans="1:32" ht="18" customHeight="1">
      <c r="A1" s="219" t="s">
        <v>293</v>
      </c>
      <c r="B1" s="158"/>
      <c r="C1" s="158"/>
      <c r="D1" s="158"/>
      <c r="E1" s="158"/>
      <c r="F1" s="158"/>
      <c r="G1" s="158"/>
      <c r="H1" s="158"/>
      <c r="I1" s="158"/>
      <c r="J1" s="158"/>
      <c r="K1" s="198" t="s">
        <v>294</v>
      </c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4.95" customHeight="1"/>
    <row r="3" spans="1:32" ht="25.5" customHeight="1">
      <c r="A3" s="173" t="s">
        <v>295</v>
      </c>
      <c r="B3" s="174"/>
      <c r="C3" s="174"/>
      <c r="D3" s="174"/>
      <c r="E3" s="174"/>
      <c r="F3" s="174"/>
      <c r="G3" s="174"/>
      <c r="H3" s="174"/>
      <c r="I3" s="174"/>
      <c r="J3" s="175"/>
      <c r="U3" s="8" t="str">
        <f>IF('【施設用】入力シート（こちらにご入力ください）'!$I$1="","","施設番号："&amp;'【施設用】入力シート（こちらにご入力ください）'!$I$1)</f>
        <v/>
      </c>
      <c r="V3" s="211" t="str">
        <f>IF('【施設用】入力シート（こちらにご入力ください）'!$D$10="","　　　年　月　日",'【施設用】入力シート（こちらにご入力ください）'!$D$10)</f>
        <v>　　　年　月　日</v>
      </c>
      <c r="W3" s="158"/>
      <c r="X3" s="158"/>
      <c r="Y3" s="158"/>
      <c r="Z3" s="158"/>
      <c r="AA3" s="158"/>
      <c r="AB3" s="158"/>
      <c r="AC3" s="158"/>
      <c r="AD3" s="158"/>
      <c r="AE3" s="158"/>
      <c r="AF3" s="158"/>
    </row>
    <row r="4" spans="1:32" ht="5.4" customHeight="1"/>
    <row r="5" spans="1:32" ht="19.5" customHeight="1">
      <c r="A5" s="182" t="s">
        <v>20</v>
      </c>
      <c r="B5" s="158"/>
      <c r="C5" s="158"/>
      <c r="D5" s="158"/>
      <c r="E5" s="158"/>
      <c r="F5" s="158"/>
      <c r="G5" s="131" t="str">
        <f>IF('【施設用】入力シート（こちらにご入力ください）'!$D$12="","",'【施設用】入力シート（こちらにご入力ください）'!$D$12)</f>
        <v/>
      </c>
      <c r="H5" s="85"/>
      <c r="I5" s="85"/>
      <c r="J5" s="85"/>
      <c r="K5" s="85"/>
      <c r="L5" s="85"/>
      <c r="M5" s="85"/>
      <c r="N5" s="85"/>
      <c r="O5" s="85"/>
      <c r="P5" s="85"/>
      <c r="Q5" s="182" t="s">
        <v>28</v>
      </c>
      <c r="R5" s="158"/>
      <c r="S5" s="158"/>
      <c r="T5" s="158"/>
      <c r="U5" s="158"/>
      <c r="V5" s="158"/>
      <c r="W5" s="158"/>
      <c r="X5" s="131" t="str">
        <f>IF('【施設用】入力シート（こちらにご入力ください）'!$D$17="","",'【施設用】入力シート（こちらにご入力ください）'!$D$17)</f>
        <v/>
      </c>
      <c r="Y5" s="85"/>
      <c r="Z5" s="85"/>
      <c r="AA5" s="85"/>
      <c r="AB5" s="85"/>
      <c r="AC5" s="85"/>
      <c r="AD5" s="85"/>
      <c r="AE5" s="85"/>
      <c r="AF5" s="85"/>
    </row>
    <row r="6" spans="1:32" ht="19.5" customHeight="1">
      <c r="A6" s="182" t="s">
        <v>296</v>
      </c>
      <c r="B6" s="158"/>
      <c r="C6" s="158"/>
      <c r="D6" s="158"/>
      <c r="E6" s="158"/>
      <c r="F6" s="158"/>
      <c r="G6" s="131" t="str">
        <f>IF('【施設用】入力シート（こちらにご入力ください）'!$D$13="","",'【施設用】入力シート（こちらにご入力ください）'!$D$13)&amp;"　"&amp;IF('【施設用】入力シート（こちらにご入力ください）'!$D$14="","",'【施設用】入力シート（こちらにご入力ください）'!$D$14)</f>
        <v>　</v>
      </c>
      <c r="H6" s="85"/>
      <c r="I6" s="85"/>
      <c r="J6" s="85"/>
      <c r="K6" s="85"/>
      <c r="L6" s="85"/>
      <c r="M6" s="85"/>
      <c r="N6" s="85"/>
      <c r="O6" s="85"/>
      <c r="P6" s="85"/>
      <c r="Q6" s="182" t="s">
        <v>30</v>
      </c>
      <c r="R6" s="158"/>
      <c r="S6" s="158"/>
      <c r="T6" s="158"/>
      <c r="U6" s="158"/>
      <c r="V6" s="158"/>
      <c r="W6" s="158"/>
      <c r="X6" s="131" t="str">
        <f>IF('【施設用】入力シート（こちらにご入力ください）'!$D$18="","",'【施設用】入力シート（こちらにご入力ください）'!$D$18)</f>
        <v/>
      </c>
      <c r="Y6" s="85"/>
      <c r="Z6" s="85"/>
      <c r="AA6" s="85"/>
      <c r="AB6" s="85"/>
      <c r="AC6" s="85"/>
      <c r="AD6" s="85"/>
      <c r="AE6" s="85"/>
      <c r="AF6" s="85"/>
    </row>
    <row r="7" spans="1:32" ht="19.5" customHeight="1">
      <c r="A7" s="182" t="s">
        <v>26</v>
      </c>
      <c r="B7" s="158"/>
      <c r="C7" s="158"/>
      <c r="D7" s="158"/>
      <c r="E7" s="158"/>
      <c r="F7" s="158"/>
      <c r="G7" s="131" t="str">
        <f>IF('【施設用】入力シート（こちらにご入力ください）'!$D$15="","",'【施設用】入力シート（こちらにご入力ください）'!$D$15)</f>
        <v/>
      </c>
      <c r="H7" s="85"/>
      <c r="I7" s="85"/>
      <c r="J7" s="85"/>
      <c r="K7" s="85"/>
      <c r="L7" s="85"/>
      <c r="M7" s="85"/>
      <c r="N7" s="85"/>
      <c r="O7" s="85"/>
      <c r="P7" s="85"/>
      <c r="Q7" s="182" t="s">
        <v>32</v>
      </c>
      <c r="R7" s="158"/>
      <c r="S7" s="158"/>
      <c r="T7" s="131" t="str">
        <f>IF('【施設用】入力シート（こちらにご入力ください）'!$D$19="","",'【施設用】入力シート（こちらにご入力ください）'!$D$19)</f>
        <v/>
      </c>
      <c r="U7" s="85"/>
      <c r="V7" s="85"/>
      <c r="W7" s="85"/>
      <c r="X7" s="85"/>
      <c r="Y7" s="85"/>
      <c r="Z7" s="182" t="s">
        <v>35</v>
      </c>
      <c r="AA7" s="158"/>
      <c r="AB7" s="158"/>
      <c r="AC7" s="131" t="str">
        <f>IF('【施設用】入力シート（こちらにご入力ください）'!$D$20="","",'【施設用】入力シート（こちらにご入力ください）'!$D$20)</f>
        <v/>
      </c>
      <c r="AD7" s="85"/>
      <c r="AE7" s="85"/>
      <c r="AF7" s="85"/>
    </row>
    <row r="8" spans="1:32" ht="19.5" customHeight="1">
      <c r="A8" s="182" t="s">
        <v>27</v>
      </c>
      <c r="B8" s="158"/>
      <c r="C8" s="158"/>
      <c r="D8" s="158"/>
      <c r="E8" s="158"/>
      <c r="F8" s="158"/>
      <c r="G8" s="131" t="str">
        <f>IF('【施設用】入力シート（こちらにご入力ください）'!$D$16="","",'【施設用】入力シート（こちらにご入力ください）'!$D$16)</f>
        <v/>
      </c>
      <c r="H8" s="85"/>
      <c r="I8" s="85"/>
      <c r="J8" s="85"/>
      <c r="K8" s="85"/>
      <c r="L8" s="85"/>
      <c r="M8" s="85"/>
      <c r="N8" s="85"/>
      <c r="O8" s="85"/>
      <c r="P8" s="85"/>
      <c r="Q8" s="182" t="s">
        <v>38</v>
      </c>
      <c r="R8" s="158"/>
      <c r="S8" s="158"/>
      <c r="T8" s="158"/>
      <c r="U8" s="158"/>
      <c r="V8" s="158"/>
      <c r="W8" s="158"/>
      <c r="X8" s="131" t="str">
        <f>IF('【施設用】入力シート（こちらにご入力ください）'!$D$21="","",'【施設用】入力シート（こちらにご入力ください）'!$D$21)</f>
        <v/>
      </c>
      <c r="Y8" s="85"/>
      <c r="Z8" s="85"/>
      <c r="AA8" s="85"/>
      <c r="AB8" s="85"/>
      <c r="AC8" s="85"/>
      <c r="AD8" s="85"/>
      <c r="AE8" s="85"/>
      <c r="AF8" s="85"/>
    </row>
    <row r="9" spans="1:32" ht="6" customHeight="1"/>
    <row r="10" spans="1:32" ht="19.5" customHeight="1">
      <c r="A10" s="185" t="str">
        <f>IF('【施設用】入力シート（こちらにご入力ください）'!$D$11="","岐阜県　　　　　　保健所長　　様","岐阜県　"&amp;'【施設用】入力シート（こちらにご入力ください）'!$D$11&amp;"長　　様")</f>
        <v>岐阜県　　　　　　保健所長　　様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</row>
    <row r="11" spans="1:32" ht="19.5" customHeight="1" thickBot="1">
      <c r="A11" s="185" t="s">
        <v>297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</row>
    <row r="12" spans="1:32" ht="21" customHeight="1" thickBot="1">
      <c r="A12" s="144" t="s">
        <v>41</v>
      </c>
      <c r="B12" s="145"/>
      <c r="C12" s="145"/>
      <c r="D12" s="178" t="str">
        <f>"１小学校("&amp;IF('【施設用】入力シート（こちらにご入力ください）'!$D$23="","　　",'【施設用】入力シート（こちらにご入力ください）'!$D$23)&amp;"校)　２中学校("&amp;IF('【施設用】入力シート（こちらにご入力ください）'!$D$24="","　　",'【施設用】入力シート（こちらにご入力ください）'!$D$24)&amp;"校)　３高等学校("&amp;IF('【施設用】入力シート（こちらにご入力ください）'!$D$25="","　　",'【施設用】入力シート（こちらにご入力ください）'!$D$25)&amp;"校)　４特別支援学校("&amp;IF('【施設用】入力シート（こちらにご入力ください）'!$D$26="","　　",'【施設用】入力シート（こちらにご入力ください）'!$D$26)&amp;"校)　５その他["&amp;IF('【施設用】入力シート（こちらにご入力ください）'!$D$27="","　　",'【施設用】入力シート（こちらにご入力ください）'!$D$27)&amp;"]("&amp;IF('【施設用】入力シート（こちらにご入力ください）'!$D$28="","　　",'【施設用】入力シート（こちらにご入力ください）'!$D$28)&amp;"校)"</f>
        <v>１小学校(　　校)　２中学校(　　校)　３高等学校(　　校)　４特別支援学校(　　校)　５その他[　　](　　校)</v>
      </c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79"/>
    </row>
    <row r="13" spans="1:32" ht="21" customHeight="1">
      <c r="A13" s="195" t="s">
        <v>51</v>
      </c>
      <c r="B13" s="85"/>
      <c r="C13" s="85"/>
      <c r="D13" s="85"/>
      <c r="E13" s="85"/>
      <c r="F13" s="118" t="str">
        <f>IF('【施設用】入力シート（こちらにご入力ください）'!$D$30="１直営","①直営","１直営")&amp;"　　"&amp;IF('【施設用】入力シート（こちらにご入力ください）'!$D$30="２委託","②委託","２委託")&amp;"( "&amp;IF('【施設用】入力シート（こちらにご入力ください）'!$D$31="全面","■全面","□全面")&amp;"・"&amp;IF('【施設用】入力シート（こちらにご入力ください）'!$D$31="一部","■一部","□一部")&amp;" )"</f>
        <v>１直営　　２委託( □全面・□一部 )</v>
      </c>
      <c r="G13" s="85"/>
      <c r="H13" s="85"/>
      <c r="I13" s="85"/>
      <c r="J13" s="85"/>
      <c r="K13" s="85"/>
      <c r="L13" s="85"/>
      <c r="M13" s="85"/>
      <c r="N13" s="85"/>
      <c r="O13" s="85"/>
      <c r="P13" s="86"/>
      <c r="Q13" s="197" t="s">
        <v>57</v>
      </c>
      <c r="R13" s="85"/>
      <c r="S13" s="85"/>
      <c r="T13" s="85"/>
      <c r="U13" s="85"/>
      <c r="V13" s="86"/>
      <c r="W13" s="170" t="str">
        <f>IF('【施設用】入力シート（こちらにご入力ください）'!$D$32="１有","①有","１有")&amp;"　　"&amp;IF('【施設用】入力シート（こちらにご入力ください）'!$D$32="２無","②無","２無")</f>
        <v>１有　　２無</v>
      </c>
      <c r="X13" s="85"/>
      <c r="Y13" s="85"/>
      <c r="Z13" s="85"/>
      <c r="AA13" s="85"/>
      <c r="AB13" s="85"/>
      <c r="AC13" s="85"/>
      <c r="AD13" s="85"/>
      <c r="AE13" s="85"/>
      <c r="AF13" s="147"/>
    </row>
    <row r="14" spans="1:32" ht="21" customHeight="1">
      <c r="A14" s="119" t="s">
        <v>59</v>
      </c>
      <c r="B14" s="69"/>
      <c r="C14" s="69"/>
      <c r="D14" s="69"/>
      <c r="E14" s="69"/>
      <c r="F14" s="196" t="str">
        <f>IF('【施設用】入力シート（こちらにご入力ください）'!$D$33="","",'【施設用】入力シート（こちらにご入力ください）'!$D$33)</f>
        <v/>
      </c>
      <c r="G14" s="69"/>
      <c r="H14" s="69"/>
      <c r="I14" s="69"/>
      <c r="J14" s="69"/>
      <c r="K14" s="69"/>
      <c r="L14" s="69"/>
      <c r="M14" s="69"/>
      <c r="N14" s="69"/>
      <c r="O14" s="69"/>
      <c r="P14" s="70"/>
      <c r="Q14" s="102" t="s">
        <v>298</v>
      </c>
      <c r="R14" s="69"/>
      <c r="S14" s="70"/>
      <c r="T14" s="127" t="str">
        <f>IF('【施設用】入力シート（こちらにご入力ください）'!$D$34="","",'【施設用】入力シート（こちらにご入力ください）'!$D$34)</f>
        <v/>
      </c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128"/>
    </row>
    <row r="15" spans="1:32" ht="21" customHeight="1" thickBot="1">
      <c r="A15" s="209" t="s">
        <v>299</v>
      </c>
      <c r="B15" s="109"/>
      <c r="C15" s="109"/>
      <c r="D15" s="109"/>
      <c r="E15" s="109"/>
      <c r="F15" s="108" t="str">
        <f>IF('【施設用】入力シート（こちらにご入力ください）'!$D$35="○","①献立作成","１献立作成")&amp;"　"&amp;IF('【施設用】入力シート（こちらにご入力ください）'!$D$36="○","②材料購入","２材料購入")&amp;"　"&amp;IF('【施設用】入力シート（こちらにご入力ください）'!$D$37="○","③調理","３調理")&amp;"　"&amp;IF('【施設用】入力シート（こちらにご入力ください）'!$D$38="○","④配膳","４配膳")&amp;"　"&amp;IF('【施設用】入力シート（こちらにご入力ください）'!$D$39="○","⑤下膳","５下膳")&amp;"　"&amp;IF('【施設用】入力シート（こちらにご入力ください）'!$D$40="○","⑥食器洗浄","６食器洗浄")&amp;"　"&amp;IF('【施設用】入力シート（こちらにご入力ください）'!$D$41="○","⑦施設外調理","７施設外調理")&amp;"　"&amp;IF('【施設用】入力シート（こちらにご入力ください）'!$D$42="○","⑧その他","８その他")&amp;"("&amp;IF('【施設用】入力シート（こちらにご入力ください）'!$D$43="","　　",'【施設用】入力シート（こちらにご入力ください）'!$D$43)&amp;")"</f>
        <v>１献立作成　２材料購入　３調理　４配膳　５下膳　６食器洗浄　７施設外調理　８その他(　　)</v>
      </c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10"/>
    </row>
    <row r="16" spans="1:32" ht="21" customHeight="1" thickBot="1">
      <c r="A16" s="162" t="s">
        <v>73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63"/>
      <c r="N16" s="194" t="str">
        <f>IF('【施設用】入力シート（こちらにご入力ください）'!$D$45="１有","①有","１有")&amp;"　　"&amp;IF('【施設用】入力シート（こちらにご入力ください）'!$D$45="２無","②無","２無")</f>
        <v>１有　　２無</v>
      </c>
      <c r="O16" s="145"/>
      <c r="P16" s="145"/>
      <c r="Q16" s="145"/>
      <c r="R16" s="145"/>
      <c r="S16" s="145"/>
      <c r="T16" s="144" t="s">
        <v>75</v>
      </c>
      <c r="U16" s="145"/>
      <c r="V16" s="145"/>
      <c r="W16" s="178" t="str">
        <f>IF('【施設用】入力シート（こちらにご入力ください）'!$D$46="１有","①有","１有")&amp;"　　"&amp;IF('【施設用】入力シート（こちらにご入力ください）'!$D$46="２無","②無","２無")</f>
        <v>１有　　２無</v>
      </c>
      <c r="X16" s="145"/>
      <c r="Y16" s="145"/>
      <c r="Z16" s="145"/>
      <c r="AA16" s="145"/>
      <c r="AB16" s="145"/>
      <c r="AC16" s="145"/>
      <c r="AD16" s="145"/>
      <c r="AE16" s="145"/>
      <c r="AF16" s="179"/>
    </row>
    <row r="17" spans="1:32" ht="21" customHeight="1" thickBot="1">
      <c r="A17" s="162" t="s">
        <v>300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63"/>
      <c r="N17" s="178" t="str">
        <f>IF('【施設用】入力シート（こちらにご入力ください）'!$D$48="１十分機能している","①十分機能している","１十分機能している")&amp;"　　"&amp;IF('【施設用】入力シート（こちらにご入力ください）'!$D$48="２まだ十分でない","②まだ十分でない","２まだ十分でない")&amp;"　　"&amp;IF('【施設用】入力シート（こちらにご入力ください）'!$D$48="３機能していない","③機能していない","３機能していない")&amp;"　　"&amp;IF('【施設用】入力シート（こちらにご入力ください）'!$D$48="４分からない","④分からない","４分からない")</f>
        <v>１十分機能している　　２まだ十分でない　　３機能していない　　４分からない</v>
      </c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79"/>
    </row>
    <row r="18" spans="1:32" ht="21" customHeight="1">
      <c r="A18" s="176" t="s">
        <v>80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6"/>
      <c r="N18" s="118" t="str">
        <f>IF('【施設用】入力シート（こちらにご入力ください）'!$D$50="１有","①有","１有")&amp;"　　"&amp;IF('【施設用】入力シート（こちらにご入力ください）'!$D$50="２無","②無","２無")</f>
        <v>１有　　２無</v>
      </c>
      <c r="O18" s="85"/>
      <c r="P18" s="85"/>
      <c r="Q18" s="85"/>
      <c r="R18" s="85"/>
      <c r="S18" s="86"/>
      <c r="T18" s="203" t="s">
        <v>301</v>
      </c>
      <c r="U18" s="85"/>
      <c r="V18" s="86"/>
      <c r="W18" s="111" t="str">
        <f>IF('【施設用】入力シート（こちらにご入力ください）'!$D$51="","",'【施設用】入力シート（こちらにご入力ください）'!$D$51)</f>
        <v/>
      </c>
      <c r="X18" s="112"/>
      <c r="Y18" s="112"/>
      <c r="Z18" s="112"/>
      <c r="AA18" s="112"/>
      <c r="AB18" s="112"/>
      <c r="AC18" s="112"/>
      <c r="AD18" s="112"/>
      <c r="AE18" s="112"/>
      <c r="AF18" s="113"/>
    </row>
    <row r="19" spans="1:32" ht="21" customHeight="1">
      <c r="A19" s="119" t="s">
        <v>84</v>
      </c>
      <c r="B19" s="69"/>
      <c r="C19" s="69"/>
      <c r="D19" s="69"/>
      <c r="E19" s="69"/>
      <c r="F19" s="7" t="str">
        <f>"("</f>
        <v>(</v>
      </c>
      <c r="G19" s="123" t="str">
        <f>IF('【施設用】入力シート（こちらにご入力ください）'!$D$52="","　　",'【施設用】入力シート（こちらにご入力ください）'!$D$52)</f>
        <v>　　</v>
      </c>
      <c r="H19" s="69"/>
      <c r="I19" s="69"/>
      <c r="J19" s="69"/>
      <c r="K19" s="69"/>
      <c r="L19" s="123" t="s">
        <v>302</v>
      </c>
      <c r="M19" s="69"/>
      <c r="N19" s="214" t="str">
        <f>IF('【施設用】入力シート（こちらにご入力ください）'!$D$53="週","■週","□週")&amp;"・"&amp;IF('【施設用】入力シート（こちらにご入力ください）'!$D$53="月","■月","□月")&amp;"・"&amp;IF('【施設用】入力シート（こちらにご入力ください）'!$D$53="年","■年","□年")</f>
        <v>□週・□月・□年</v>
      </c>
      <c r="O19" s="69"/>
      <c r="P19" s="69"/>
      <c r="Q19" s="69"/>
      <c r="R19" s="69"/>
      <c r="S19" s="70"/>
      <c r="T19" s="192" t="s">
        <v>89</v>
      </c>
      <c r="U19" s="69"/>
      <c r="V19" s="69"/>
      <c r="W19" s="127" t="str">
        <f>IF('【施設用】入力シート（こちらにご入力ください）'!$D$54="１有","①有","１有")&amp;"　　"&amp;IF('【施設用】入力シート（こちらにご入力ください）'!$D$54="２無","②無","２無")</f>
        <v>１有　　２無</v>
      </c>
      <c r="X19" s="69"/>
      <c r="Y19" s="69"/>
      <c r="Z19" s="69"/>
      <c r="AA19" s="69"/>
      <c r="AB19" s="69"/>
      <c r="AC19" s="69"/>
      <c r="AD19" s="69"/>
      <c r="AE19" s="69"/>
      <c r="AF19" s="128"/>
    </row>
    <row r="20" spans="1:32" ht="15" customHeight="1">
      <c r="A20" s="124" t="s">
        <v>303</v>
      </c>
      <c r="B20" s="109"/>
      <c r="C20" s="109"/>
      <c r="D20" s="109"/>
      <c r="E20" s="129"/>
      <c r="F20" s="108" t="str">
        <f>IF('【施設用】入力シート（こちらにご入力ください）'!$D$55="○","①施設長","１施設長")&amp;"　　"&amp;IF('【施設用】入力シート（こちらにご入力ください）'!$D$56="○","②給食主任","２給食主任")&amp;"　　"&amp;IF('【施設用】入力シート（こちらにご入力ください）'!$D$57="○","③栄養教諭・学校栄養職員","３栄養教諭・学校栄養職員")&amp;"　　"&amp;IF('【施設用】入力シート（こちらにご入力ください）'!$D$58="○","④調理師(員)","４調理師(員)")&amp;"　　"&amp;IF('【施設用】入力シート（こちらにご入力ください）'!$D$59="○","⑤教員代表","５教員代表")</f>
        <v>１施設長　　２給食主任　　３栄養教諭・学校栄養職員　　４調理師(員)　　５教員代表</v>
      </c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10"/>
    </row>
    <row r="21" spans="1:32" ht="15" customHeight="1">
      <c r="A21" s="130"/>
      <c r="B21" s="85"/>
      <c r="C21" s="85"/>
      <c r="D21" s="85"/>
      <c r="E21" s="86"/>
      <c r="F21" s="186" t="str">
        <f>IF('【施設用】入力シート（こちらにご入力ください）'!$D$60="○","⑥受託業者","６受託業者")&amp;"　　"&amp;IF('【施設用】入力シート（こちらにご入力ください）'!$D$61="○","⑦保護者代表","７保護者代表")&amp;"　　"&amp;IF('【施設用】入力シート（こちらにご入力ください）'!$D$62="○","⑧その他","８その他")&amp;"("&amp;IF('【施設用】入力シート（こちらにご入力ください）'!$D$63="","　　",'【施設用】入力シート（こちらにご入力ください）'!$D$63)&amp;")"</f>
        <v>６受託業者　　７保護者代表　　８その他(　　)</v>
      </c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215" t="str">
        <f>"合計　"&amp;IF('【施設用】入力シート（こちらにご入力ください）'!$D$64="","　　",'【施設用】入力シート（こちらにご入力ください）'!$D$64)&amp;"　人"</f>
        <v>合計　　　　人</v>
      </c>
      <c r="AB21" s="85"/>
      <c r="AC21" s="85"/>
      <c r="AD21" s="85"/>
      <c r="AE21" s="85"/>
      <c r="AF21" s="147"/>
    </row>
    <row r="22" spans="1:32" ht="37.200000000000003" customHeight="1" thickBot="1">
      <c r="A22" s="209" t="s">
        <v>102</v>
      </c>
      <c r="B22" s="109"/>
      <c r="C22" s="109"/>
      <c r="D22" s="109"/>
      <c r="E22" s="109"/>
      <c r="F22" s="108" t="str">
        <f>IF('【施設用】入力シート（こちらにご入力ください）'!$D$65="","",'【施設用】入力シート（こちらにご入力ください）'!$D$65)</f>
        <v/>
      </c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10"/>
    </row>
    <row r="23" spans="1:32" ht="21" customHeight="1">
      <c r="A23" s="183" t="s">
        <v>104</v>
      </c>
      <c r="B23" s="112"/>
      <c r="C23" s="112"/>
      <c r="D23" s="112"/>
      <c r="E23" s="112"/>
      <c r="F23" s="112"/>
      <c r="G23" s="121"/>
      <c r="H23" s="191" t="str">
        <f>IF('【施設用】入力シート（こちらにご入力ください）'!$D$67="１有","①有","１有")&amp;"　　"&amp;IF('【施設用】入力シート（こちらにご入力ください）'!$D$67="２無","②無","２無")</f>
        <v>１有　　２無</v>
      </c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3"/>
    </row>
    <row r="24" spans="1:32" ht="21" customHeight="1" thickBot="1">
      <c r="A24" s="117" t="str">
        <f>"管理栄養士・栄養士１人当たりの参加回数（"</f>
        <v>管理栄養士・栄養士１人当たりの参加回数（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87" t="str">
        <f>IF('【施設用】入力シート（こちらにご入力ください）'!$D$68="","　　",'【施設用】入力シート（こちらにご入力ください）'!$D$68)</f>
        <v>　　</v>
      </c>
      <c r="M24" s="100"/>
      <c r="N24" s="100"/>
      <c r="O24" s="199" t="s">
        <v>304</v>
      </c>
      <c r="P24" s="100"/>
      <c r="Q24" s="100"/>
      <c r="R24" s="161" t="str">
        <f>"調理従事者１人当たりの参加回数（"</f>
        <v>調理従事者１人当たりの参加回数（</v>
      </c>
      <c r="S24" s="100"/>
      <c r="T24" s="100"/>
      <c r="U24" s="100"/>
      <c r="V24" s="100"/>
      <c r="W24" s="100"/>
      <c r="X24" s="100"/>
      <c r="Y24" s="100"/>
      <c r="Z24" s="100"/>
      <c r="AA24" s="187" t="str">
        <f>IF('【施設用】入力シート（こちらにご入力ください）'!$D$69="","　　",'【施設用】入力シート（こちらにご入力ください）'!$D$69)</f>
        <v>　　</v>
      </c>
      <c r="AB24" s="100"/>
      <c r="AC24" s="100"/>
      <c r="AD24" s="142" t="s">
        <v>304</v>
      </c>
      <c r="AE24" s="100"/>
      <c r="AF24" s="101"/>
    </row>
    <row r="25" spans="1:32" ht="7.2" customHeight="1" thickBot="1"/>
    <row r="26" spans="1:32" ht="21" customHeight="1">
      <c r="A26" s="183" t="s">
        <v>110</v>
      </c>
      <c r="B26" s="112"/>
      <c r="C26" s="112"/>
      <c r="D26" s="112"/>
      <c r="E26" s="112"/>
      <c r="F26" s="121"/>
      <c r="G26" s="154" t="s">
        <v>112</v>
      </c>
      <c r="H26" s="112"/>
      <c r="I26" s="112"/>
      <c r="J26" s="121"/>
      <c r="K26" s="154" t="s">
        <v>113</v>
      </c>
      <c r="L26" s="112"/>
      <c r="M26" s="112"/>
      <c r="N26" s="121"/>
      <c r="O26" s="154" t="s">
        <v>114</v>
      </c>
      <c r="P26" s="112"/>
      <c r="Q26" s="112"/>
      <c r="R26" s="121"/>
      <c r="S26" s="154" t="s">
        <v>305</v>
      </c>
      <c r="T26" s="112"/>
      <c r="U26" s="112"/>
      <c r="V26" s="121"/>
      <c r="W26" s="160" t="s">
        <v>127</v>
      </c>
      <c r="X26" s="112"/>
      <c r="Y26" s="112"/>
      <c r="Z26" s="121"/>
      <c r="AA26" s="172" t="str">
        <f>IF('【施設用】入力シート（こちらにご入力ください）'!$D$81="１単一献立","①単一献立","１単一献立")&amp;"　"&amp;IF('【施設用】入力シート（こちらにご入力ください）'!$D$81="２複数献立","②複数献立","２複数献立")</f>
        <v>１単一献立　２複数献立</v>
      </c>
      <c r="AB26" s="112"/>
      <c r="AC26" s="112"/>
      <c r="AD26" s="112"/>
      <c r="AE26" s="112"/>
      <c r="AF26" s="113"/>
    </row>
    <row r="27" spans="1:32" ht="21" customHeight="1">
      <c r="A27" s="124" t="s">
        <v>118</v>
      </c>
      <c r="B27" s="69"/>
      <c r="C27" s="69"/>
      <c r="D27" s="69"/>
      <c r="E27" s="69"/>
      <c r="F27" s="70"/>
      <c r="G27" s="125" t="str">
        <f>IF('【施設用】入力シート（こちらにご入力ください）'!$D$72="","",'【施設用】入力シート（こちらにご入力ください）'!$D$72)</f>
        <v/>
      </c>
      <c r="H27" s="69"/>
      <c r="I27" s="69"/>
      <c r="J27" s="70"/>
      <c r="K27" s="125" t="str">
        <f>IF('【施設用】入力シート（こちらにご入力ください）'!$E$72="","",'【施設用】入力シート（こちらにご入力ください）'!$E$72)</f>
        <v/>
      </c>
      <c r="L27" s="69"/>
      <c r="M27" s="69"/>
      <c r="N27" s="70"/>
      <c r="O27" s="125" t="str">
        <f>IF('【施設用】入力シート（こちらにご入力ください）'!$F$72="","",'【施設用】入力シート（こちらにご入力ください）'!$F$72)</f>
        <v/>
      </c>
      <c r="P27" s="69"/>
      <c r="Q27" s="69"/>
      <c r="R27" s="70"/>
      <c r="S27" s="122" t="str">
        <f>IF(AND('【施設用】入力シート（こちらにご入力ください）'!$G$72="",'【施設用】入力シート（こちらにご入力ください）'!$J$72=""),"",'【施設用】入力シート（こちらにご入力ください）'!$G$72&amp;IF('【施設用】入力シート（こちらにご入力ください）'!$J$72="",""," "&amp;'【施設用】入力シート（こちらにご入力ください）'!$J$72&amp;"食"))</f>
        <v/>
      </c>
      <c r="T27" s="69"/>
      <c r="U27" s="69"/>
      <c r="V27" s="70"/>
      <c r="W27" s="212" t="s">
        <v>131</v>
      </c>
      <c r="X27" s="109"/>
      <c r="Y27" s="109"/>
      <c r="Z27" s="109"/>
      <c r="AA27" s="109"/>
      <c r="AB27" s="109"/>
      <c r="AC27" s="109"/>
      <c r="AD27" s="109"/>
      <c r="AE27" s="109"/>
      <c r="AF27" s="110"/>
    </row>
    <row r="28" spans="1:32" ht="21" customHeight="1">
      <c r="A28" s="124" t="s">
        <v>119</v>
      </c>
      <c r="B28" s="69"/>
      <c r="C28" s="69"/>
      <c r="D28" s="69"/>
      <c r="E28" s="69"/>
      <c r="F28" s="70"/>
      <c r="G28" s="125" t="str">
        <f>IF('【施設用】入力シート（こちらにご入力ください）'!$D$73="","",'【施設用】入力シート（こちらにご入力ください）'!$D$73)</f>
        <v/>
      </c>
      <c r="H28" s="69"/>
      <c r="I28" s="69"/>
      <c r="J28" s="70"/>
      <c r="K28" s="125" t="str">
        <f>IF('【施設用】入力シート（こちらにご入力ください）'!$E$73="","",'【施設用】入力シート（こちらにご入力ください）'!$E$73)</f>
        <v/>
      </c>
      <c r="L28" s="69"/>
      <c r="M28" s="69"/>
      <c r="N28" s="70"/>
      <c r="O28" s="125" t="str">
        <f>IF('【施設用】入力シート（こちらにご入力ください）'!$F$73="","",'【施設用】入力シート（こちらにご入力ください）'!$F$73)</f>
        <v/>
      </c>
      <c r="P28" s="69"/>
      <c r="Q28" s="69"/>
      <c r="R28" s="70"/>
      <c r="S28" s="122" t="str">
        <f>IF(AND('【施設用】入力シート（こちらにご入力ください）'!$G$73="",'【施設用】入力シート（こちらにご入力ください）'!$J$73=""),"",'【施設用】入力シート（こちらにご入力ください）'!$G$73&amp;IF('【施設用】入力シート（こちらにご入力ください）'!$J$73="",""," "&amp;'【施設用】入力シート（こちらにご入力ください）'!$J$73&amp;"食"))</f>
        <v/>
      </c>
      <c r="T28" s="69"/>
      <c r="U28" s="69"/>
      <c r="V28" s="70"/>
      <c r="W28" s="157" t="str">
        <f>IF('【施設用】入力シート（こちらにご入力ください）'!$D$82="１有","①有","１有")&amp;"（"&amp;IF('【施設用】入力シート（こちらにご入力ください）'!$D$83="","　　　　",'【施設用】入力シート（こちらにご入力ください）'!$D$83)&amp;"）　"&amp;IF('【施設用】入力シート（こちらにご入力ください）'!$D$82="２無","②無","２無")</f>
        <v>１有（　　　　）　２無</v>
      </c>
      <c r="X28" s="158"/>
      <c r="Y28" s="158"/>
      <c r="Z28" s="158"/>
      <c r="AA28" s="158"/>
      <c r="AB28" s="158"/>
      <c r="AC28" s="158"/>
      <c r="AD28" s="158"/>
      <c r="AE28" s="158"/>
      <c r="AF28" s="159"/>
    </row>
    <row r="29" spans="1:32" ht="21" customHeight="1">
      <c r="A29" s="124" t="s">
        <v>120</v>
      </c>
      <c r="B29" s="69"/>
      <c r="C29" s="69"/>
      <c r="D29" s="69"/>
      <c r="E29" s="69"/>
      <c r="F29" s="70"/>
      <c r="G29" s="125" t="str">
        <f>IF('【施設用】入力シート（こちらにご入力ください）'!$D$74="","",'【施設用】入力シート（こちらにご入力ください）'!$D$74)</f>
        <v/>
      </c>
      <c r="H29" s="69"/>
      <c r="I29" s="69"/>
      <c r="J29" s="70"/>
      <c r="K29" s="125" t="str">
        <f>IF('【施設用】入力シート（こちらにご入力ください）'!$E$74="","",'【施設用】入力シート（こちらにご入力ください）'!$E$74)</f>
        <v/>
      </c>
      <c r="L29" s="69"/>
      <c r="M29" s="69"/>
      <c r="N29" s="70"/>
      <c r="O29" s="125" t="str">
        <f>IF('【施設用】入力シート（こちらにご入力ください）'!$F$74="","",'【施設用】入力シート（こちらにご入力ください）'!$F$74)</f>
        <v/>
      </c>
      <c r="P29" s="69"/>
      <c r="Q29" s="69"/>
      <c r="R29" s="70"/>
      <c r="S29" s="122" t="str">
        <f>IF(AND('【施設用】入力シート（こちらにご入力ください）'!$G$74="",'【施設用】入力シート（こちらにご入力ください）'!$J$74=""),"",'【施設用】入力シート（こちらにご入力ください）'!$G$74&amp;IF('【施設用】入力シート（こちらにご入力ください）'!$J$74="",""," "&amp;'【施設用】入力シート（こちらにご入力ください）'!$J$74&amp;"食"))</f>
        <v/>
      </c>
      <c r="T29" s="69"/>
      <c r="U29" s="69"/>
      <c r="V29" s="70"/>
      <c r="W29" s="157" t="s">
        <v>134</v>
      </c>
      <c r="X29" s="158"/>
      <c r="Y29" s="158"/>
      <c r="Z29" s="158"/>
      <c r="AA29" s="158"/>
      <c r="AB29" s="158"/>
      <c r="AC29" s="158"/>
      <c r="AD29" s="158"/>
      <c r="AE29" s="158"/>
      <c r="AF29" s="159"/>
    </row>
    <row r="30" spans="1:32" ht="21" customHeight="1">
      <c r="A30" s="124" t="s">
        <v>121</v>
      </c>
      <c r="B30" s="69"/>
      <c r="C30" s="69"/>
      <c r="D30" s="69"/>
      <c r="E30" s="69"/>
      <c r="F30" s="70"/>
      <c r="G30" s="125" t="str">
        <f>IF('【施設用】入力シート（こちらにご入力ください）'!$D$75="","",'【施設用】入力シート（こちらにご入力ください）'!$D$75)</f>
        <v/>
      </c>
      <c r="H30" s="69"/>
      <c r="I30" s="69"/>
      <c r="J30" s="70"/>
      <c r="K30" s="125" t="str">
        <f>IF('【施設用】入力シート（こちらにご入力ください）'!$E$75="","",'【施設用】入力シート（こちらにご入力ください）'!$E$75)</f>
        <v/>
      </c>
      <c r="L30" s="69"/>
      <c r="M30" s="69"/>
      <c r="N30" s="70"/>
      <c r="O30" s="125" t="str">
        <f>IF('【施設用】入力シート（こちらにご入力ください）'!$F$75="","",'【施設用】入力シート（こちらにご入力ください）'!$F$75)</f>
        <v/>
      </c>
      <c r="P30" s="69"/>
      <c r="Q30" s="69"/>
      <c r="R30" s="70"/>
      <c r="S30" s="122" t="str">
        <f>IF(AND('【施設用】入力シート（こちらにご入力ください）'!$G$75="",'【施設用】入力シート（こちらにご入力ください）'!$J$75=""),"",'【施設用】入力シート（こちらにご入力ください）'!$G$75&amp;IF('【施設用】入力シート（こちらにご入力ください）'!$J$75="",""," "&amp;'【施設用】入力シート（こちらにご入力ください）'!$J$75&amp;"食"))</f>
        <v/>
      </c>
      <c r="T30" s="69"/>
      <c r="U30" s="69"/>
      <c r="V30" s="70"/>
      <c r="W30" s="157" t="str">
        <f>IF('【施設用】入力シート（こちらにご入力ください）'!$D$84="１有","①有","１有")&amp;"（"&amp;IF('【施設用】入力シート（こちらにご入力ください）'!$D$85="","　　　　",'【施設用】入力シート（こちらにご入力ください）'!$D$85)&amp;"）　"&amp;IF('【施設用】入力シート（こちらにご入力ください）'!$D$84="２無","②無","２無")</f>
        <v>１有（　　　　）　２無</v>
      </c>
      <c r="X30" s="158"/>
      <c r="Y30" s="158"/>
      <c r="Z30" s="158"/>
      <c r="AA30" s="158"/>
      <c r="AB30" s="158"/>
      <c r="AC30" s="158"/>
      <c r="AD30" s="158"/>
      <c r="AE30" s="158"/>
      <c r="AF30" s="159"/>
    </row>
    <row r="31" spans="1:32" ht="21" customHeight="1" thickBot="1">
      <c r="A31" s="156" t="str">
        <f>"その他("&amp;IF('【施設用】入力シート（こちらにご入力ください）'!$D$79="","　　",'【施設用】入力シート（こちらにご入力ください）'!$D$79)&amp;")"</f>
        <v>その他(　　)</v>
      </c>
      <c r="B31" s="69"/>
      <c r="C31" s="69"/>
      <c r="D31" s="69"/>
      <c r="E31" s="69"/>
      <c r="F31" s="70"/>
      <c r="G31" s="125" t="str">
        <f>IF('【施設用】入力シート（こちらにご入力ください）'!$D$76="","",'【施設用】入力シート（こちらにご入力ください）'!$D$76)</f>
        <v/>
      </c>
      <c r="H31" s="69"/>
      <c r="I31" s="69"/>
      <c r="J31" s="70"/>
      <c r="K31" s="125" t="str">
        <f>IF('【施設用】入力シート（こちらにご入力ください）'!$E$76="","",'【施設用】入力シート（こちらにご入力ください）'!$E$76)</f>
        <v/>
      </c>
      <c r="L31" s="69"/>
      <c r="M31" s="69"/>
      <c r="N31" s="70"/>
      <c r="O31" s="125" t="str">
        <f>IF('【施設用】入力シート（こちらにご入力ください）'!$F$76="","",'【施設用】入力シート（こちらにご入力ください）'!$F$76)</f>
        <v/>
      </c>
      <c r="P31" s="69"/>
      <c r="Q31" s="69"/>
      <c r="R31" s="70"/>
      <c r="S31" s="139" t="str">
        <f>IF(AND('【施設用】入力シート（こちらにご入力ください）'!$G$76="",'【施設用】入力シート（こちらにご入力ください）'!$J$76=""),"",'【施設用】入力シート（こちらにご入力ください）'!$G$76&amp;IF('【施設用】入力シート（こちらにご入力ください）'!$J$76="",""," "&amp;'【施設用】入力シート（こちらにご入力ください）'!$J$76&amp;"食"))</f>
        <v/>
      </c>
      <c r="T31" s="109"/>
      <c r="U31" s="109"/>
      <c r="V31" s="129"/>
      <c r="W31" s="157" t="s">
        <v>137</v>
      </c>
      <c r="X31" s="158"/>
      <c r="Y31" s="158"/>
      <c r="Z31" s="158"/>
      <c r="AA31" s="158"/>
      <c r="AB31" s="158"/>
      <c r="AC31" s="158"/>
      <c r="AD31" s="158"/>
      <c r="AE31" s="158"/>
      <c r="AF31" s="159"/>
    </row>
    <row r="32" spans="1:32" ht="21" customHeight="1" thickBot="1">
      <c r="A32" s="193" t="s">
        <v>306</v>
      </c>
      <c r="B32" s="100"/>
      <c r="C32" s="100"/>
      <c r="D32" s="100"/>
      <c r="E32" s="100"/>
      <c r="F32" s="138"/>
      <c r="G32" s="164" t="str">
        <f>IF(COUNT(G27:J31)=0,"",SUM(G27:J31))</f>
        <v/>
      </c>
      <c r="H32" s="100"/>
      <c r="I32" s="100"/>
      <c r="J32" s="138"/>
      <c r="K32" s="164" t="str">
        <f>IF(COUNT(K27:N31)=0,"",SUM(K27:N31))</f>
        <v/>
      </c>
      <c r="L32" s="100"/>
      <c r="M32" s="100"/>
      <c r="N32" s="138"/>
      <c r="O32" s="161" t="str">
        <f>IF(COUNT(O27:R31)=0,"",SUM(O27:R31))</f>
        <v/>
      </c>
      <c r="P32" s="100"/>
      <c r="Q32" s="100"/>
      <c r="R32" s="100"/>
      <c r="S32" s="6" t="s">
        <v>307</v>
      </c>
      <c r="T32" s="200" t="str">
        <f>IF(COUNT(G32:S32)=0,"",SUM(G32:S32))</f>
        <v/>
      </c>
      <c r="U32" s="145"/>
      <c r="V32" s="179"/>
      <c r="W32" s="222" t="str">
        <f>IF('【施設用】入力シート（こちらにご入力ください）'!$D$86="１有","①有","１有")&amp;"　　　　　　　　　"&amp;IF('【施設用】入力シート（こちらにご入力ください）'!$D$86="２無","②無","２無")</f>
        <v>１有　　　　　　　　　２無</v>
      </c>
      <c r="X32" s="115"/>
      <c r="Y32" s="115"/>
      <c r="Z32" s="115"/>
      <c r="AA32" s="115"/>
      <c r="AB32" s="115"/>
      <c r="AC32" s="115"/>
      <c r="AD32" s="115"/>
      <c r="AE32" s="115"/>
      <c r="AF32" s="168"/>
    </row>
    <row r="33" spans="1:32" ht="8.4" customHeight="1" thickBot="1"/>
    <row r="34" spans="1:32" ht="20.399999999999999" customHeight="1">
      <c r="A34" s="183" t="s">
        <v>138</v>
      </c>
      <c r="B34" s="105"/>
      <c r="C34" s="105"/>
      <c r="D34" s="105"/>
      <c r="E34" s="105"/>
      <c r="F34" s="106"/>
      <c r="G34" s="104" t="s">
        <v>308</v>
      </c>
      <c r="H34" s="112"/>
      <c r="I34" s="112"/>
      <c r="J34" s="112"/>
      <c r="K34" s="112"/>
      <c r="L34" s="112"/>
      <c r="M34" s="112"/>
      <c r="N34" s="121"/>
      <c r="O34" s="104" t="s">
        <v>309</v>
      </c>
      <c r="P34" s="112"/>
      <c r="Q34" s="112"/>
      <c r="R34" s="112"/>
      <c r="S34" s="112"/>
      <c r="T34" s="112"/>
      <c r="U34" s="112"/>
      <c r="V34" s="121"/>
      <c r="W34" s="104" t="s">
        <v>310</v>
      </c>
      <c r="X34" s="105"/>
      <c r="Y34" s="105"/>
      <c r="Z34" s="105"/>
      <c r="AA34" s="106"/>
      <c r="AB34" s="104" t="s">
        <v>311</v>
      </c>
      <c r="AC34" s="105"/>
      <c r="AD34" s="106"/>
      <c r="AE34" s="148" t="s">
        <v>312</v>
      </c>
      <c r="AF34" s="149"/>
    </row>
    <row r="35" spans="1:32" ht="20.399999999999999" customHeight="1">
      <c r="A35" s="130"/>
      <c r="B35" s="85"/>
      <c r="C35" s="85"/>
      <c r="D35" s="85"/>
      <c r="E35" s="85"/>
      <c r="F35" s="86"/>
      <c r="G35" s="141" t="s">
        <v>313</v>
      </c>
      <c r="H35" s="69"/>
      <c r="I35" s="69"/>
      <c r="J35" s="70"/>
      <c r="K35" s="141" t="s">
        <v>314</v>
      </c>
      <c r="L35" s="69"/>
      <c r="M35" s="69"/>
      <c r="N35" s="70"/>
      <c r="O35" s="141" t="s">
        <v>313</v>
      </c>
      <c r="P35" s="69"/>
      <c r="Q35" s="69"/>
      <c r="R35" s="70"/>
      <c r="S35" s="141" t="s">
        <v>314</v>
      </c>
      <c r="T35" s="69"/>
      <c r="U35" s="69"/>
      <c r="V35" s="70"/>
      <c r="W35" s="107"/>
      <c r="X35" s="85"/>
      <c r="Y35" s="85"/>
      <c r="Z35" s="85"/>
      <c r="AA35" s="86"/>
      <c r="AB35" s="107"/>
      <c r="AC35" s="85"/>
      <c r="AD35" s="86"/>
      <c r="AE35" s="107"/>
      <c r="AF35" s="147"/>
    </row>
    <row r="36" spans="1:32" ht="21" customHeight="1">
      <c r="A36" s="124" t="s">
        <v>145</v>
      </c>
      <c r="B36" s="69"/>
      <c r="C36" s="69"/>
      <c r="D36" s="69"/>
      <c r="E36" s="69"/>
      <c r="F36" s="70"/>
      <c r="G36" s="125" t="str">
        <f>IF('【施設用】入力シート（こちらにご入力ください）'!$D$89="","",'【施設用】入力シート（こちらにご入力ください）'!$D$89)</f>
        <v/>
      </c>
      <c r="H36" s="69"/>
      <c r="I36" s="69"/>
      <c r="J36" s="70"/>
      <c r="K36" s="125" t="str">
        <f>IF('【施設用】入力シート（こちらにご入力ください）'!$E$89="","",'【施設用】入力シート（こちらにご入力ください）'!$E$89)</f>
        <v/>
      </c>
      <c r="L36" s="69"/>
      <c r="M36" s="69"/>
      <c r="N36" s="70"/>
      <c r="O36" s="125" t="str">
        <f>IF('【施設用】入力シート（こちらにご入力ください）'!$F$89="","",'【施設用】入力シート（こちらにご入力ください）'!$F$89)</f>
        <v/>
      </c>
      <c r="P36" s="69"/>
      <c r="Q36" s="69"/>
      <c r="R36" s="70"/>
      <c r="S36" s="125" t="str">
        <f>IF('【施設用】入力シート（こちらにご入力ください）'!$G$89="","",'【施設用】入力シート（こちらにご入力ください）'!$G$89)</f>
        <v/>
      </c>
      <c r="T36" s="69"/>
      <c r="U36" s="69"/>
      <c r="V36" s="70"/>
      <c r="W36" s="155" t="str">
        <f>"(施設側)"&amp;CHAR(10)&amp;IF('【施設用】入力シート（こちらにご入力ください）'!$D$96="管理栄養士","■管理栄養士・□栄養士",IF('【施設用】入力シート（こちらにご入力ください）'!$D$96="栄養士","□管理栄養士・■栄養士","□管理栄養士・□栄養士"))</f>
        <v>(施設側)
□管理栄養士・□栄養士</v>
      </c>
      <c r="X36" s="109"/>
      <c r="Y36" s="109"/>
      <c r="Z36" s="109"/>
      <c r="AA36" s="129"/>
      <c r="AB36" s="201" t="str">
        <f>IF('【施設用】入力シート（こちらにご入力ください）'!$D$97="","",'【施設用】入力シート（こちらにご入力ください）'!$D$97)</f>
        <v/>
      </c>
      <c r="AC36" s="109"/>
      <c r="AD36" s="129"/>
      <c r="AE36" s="217" t="str">
        <f>IF('【施設用】入力シート（こちらにご入力ください）'!$D$98="","",'【施設用】入力シート（こちらにご入力ください）'!$D$98)</f>
        <v/>
      </c>
      <c r="AF36" s="110"/>
    </row>
    <row r="37" spans="1:32" ht="21" customHeight="1">
      <c r="A37" s="124" t="s">
        <v>146</v>
      </c>
      <c r="B37" s="69"/>
      <c r="C37" s="69"/>
      <c r="D37" s="69"/>
      <c r="E37" s="69"/>
      <c r="F37" s="70"/>
      <c r="G37" s="125" t="str">
        <f>IF('【施設用】入力シート（こちらにご入力ください）'!$D$90="","",'【施設用】入力シート（こちらにご入力ください）'!$D$90)</f>
        <v/>
      </c>
      <c r="H37" s="69"/>
      <c r="I37" s="69"/>
      <c r="J37" s="70"/>
      <c r="K37" s="125" t="str">
        <f>IF('【施設用】入力シート（こちらにご入力ください）'!$E$90="","",'【施設用】入力シート（こちらにご入力ください）'!$E$90)</f>
        <v/>
      </c>
      <c r="L37" s="69"/>
      <c r="M37" s="69"/>
      <c r="N37" s="70"/>
      <c r="O37" s="125" t="str">
        <f>IF('【施設用】入力シート（こちらにご入力ください）'!$F$90="","",'【施設用】入力シート（こちらにご入力ください）'!$F$90)</f>
        <v/>
      </c>
      <c r="P37" s="69"/>
      <c r="Q37" s="69"/>
      <c r="R37" s="70"/>
      <c r="S37" s="125" t="str">
        <f>IF('【施設用】入力シート（こちらにご入力ください）'!$G$90="","",'【施設用】入力シート（こちらにご入力ください）'!$G$90)</f>
        <v/>
      </c>
      <c r="T37" s="69"/>
      <c r="U37" s="69"/>
      <c r="V37" s="70"/>
      <c r="W37" s="107"/>
      <c r="X37" s="85"/>
      <c r="Y37" s="85"/>
      <c r="Z37" s="85"/>
      <c r="AA37" s="86"/>
      <c r="AB37" s="107"/>
      <c r="AC37" s="85"/>
      <c r="AD37" s="86"/>
      <c r="AE37" s="107"/>
      <c r="AF37" s="147"/>
    </row>
    <row r="38" spans="1:32" ht="21" customHeight="1">
      <c r="A38" s="124" t="s">
        <v>147</v>
      </c>
      <c r="B38" s="69"/>
      <c r="C38" s="69"/>
      <c r="D38" s="69"/>
      <c r="E38" s="69"/>
      <c r="F38" s="70"/>
      <c r="G38" s="125" t="str">
        <f>IF('【施設用】入力シート（こちらにご入力ください）'!$D$91="","",'【施設用】入力シート（こちらにご入力ください）'!$D$91)</f>
        <v/>
      </c>
      <c r="H38" s="69"/>
      <c r="I38" s="69"/>
      <c r="J38" s="70"/>
      <c r="K38" s="125" t="str">
        <f>IF('【施設用】入力シート（こちらにご入力ください）'!$E$91="","",'【施設用】入力シート（こちらにご入力ください）'!$E$91)</f>
        <v/>
      </c>
      <c r="L38" s="69"/>
      <c r="M38" s="69"/>
      <c r="N38" s="70"/>
      <c r="O38" s="125" t="str">
        <f>IF('【施設用】入力シート（こちらにご入力ください）'!$F$91="","",'【施設用】入力シート（こちらにご入力ください）'!$F$91)</f>
        <v/>
      </c>
      <c r="P38" s="69"/>
      <c r="Q38" s="69"/>
      <c r="R38" s="70"/>
      <c r="S38" s="125" t="str">
        <f>IF('【施設用】入力シート（こちらにご入力ください）'!$G$91="","",'【施設用】入力シート（こちらにご入力ください）'!$G$91)</f>
        <v/>
      </c>
      <c r="T38" s="69"/>
      <c r="U38" s="69"/>
      <c r="V38" s="70"/>
      <c r="W38" s="155" t="str">
        <f>"(受託側)"&amp;CHAR(10)&amp;IF('【施設用】入力シート（こちらにご入力ください）'!$D$99="管理栄養士","■管理栄養士・□栄養士",IF('【施設用】入力シート（こちらにご入力ください）'!$D$99="栄養士","□管理栄養士・■栄養士","□管理栄養士・□栄養士"))</f>
        <v>(受託側)
□管理栄養士・□栄養士</v>
      </c>
      <c r="X38" s="109"/>
      <c r="Y38" s="109"/>
      <c r="Z38" s="109"/>
      <c r="AA38" s="129"/>
      <c r="AB38" s="201" t="str">
        <f>IF('【施設用】入力シート（こちらにご入力ください）'!$D$100="","",'【施設用】入力シート（こちらにご入力ください）'!$D$100)</f>
        <v/>
      </c>
      <c r="AC38" s="109"/>
      <c r="AD38" s="129"/>
      <c r="AE38" s="217" t="str">
        <f>IF('【施設用】入力シート（こちらにご入力ください）'!$D$101="","",'【施設用】入力シート（こちらにご入力ください）'!$D$101)</f>
        <v/>
      </c>
      <c r="AF38" s="110"/>
    </row>
    <row r="39" spans="1:32" ht="21" customHeight="1">
      <c r="A39" s="124" t="s">
        <v>148</v>
      </c>
      <c r="B39" s="69"/>
      <c r="C39" s="69"/>
      <c r="D39" s="69"/>
      <c r="E39" s="69"/>
      <c r="F39" s="70"/>
      <c r="G39" s="125" t="str">
        <f>IF('【施設用】入力シート（こちらにご入力ください）'!$D$92="","",'【施設用】入力シート（こちらにご入力ください）'!$D$92)</f>
        <v/>
      </c>
      <c r="H39" s="69"/>
      <c r="I39" s="69"/>
      <c r="J39" s="70"/>
      <c r="K39" s="125" t="str">
        <f>IF('【施設用】入力シート（こちらにご入力ください）'!$E$92="","",'【施設用】入力シート（こちらにご入力ください）'!$E$92)</f>
        <v/>
      </c>
      <c r="L39" s="69"/>
      <c r="M39" s="69"/>
      <c r="N39" s="70"/>
      <c r="O39" s="125" t="str">
        <f>IF('【施設用】入力シート（こちらにご入力ください）'!$F$92="","",'【施設用】入力シート（こちらにご入力ください）'!$F$92)</f>
        <v/>
      </c>
      <c r="P39" s="69"/>
      <c r="Q39" s="69"/>
      <c r="R39" s="70"/>
      <c r="S39" s="125" t="str">
        <f>IF('【施設用】入力シート（こちらにご入力ください）'!$G$92="","",'【施設用】入力シート（こちらにご入力ください）'!$G$92)</f>
        <v/>
      </c>
      <c r="T39" s="69"/>
      <c r="U39" s="69"/>
      <c r="V39" s="70"/>
      <c r="W39" s="107"/>
      <c r="X39" s="85"/>
      <c r="Y39" s="85"/>
      <c r="Z39" s="85"/>
      <c r="AA39" s="86"/>
      <c r="AB39" s="107"/>
      <c r="AC39" s="85"/>
      <c r="AD39" s="86"/>
      <c r="AE39" s="107"/>
      <c r="AF39" s="147"/>
    </row>
    <row r="40" spans="1:32" ht="21" customHeight="1">
      <c r="A40" s="124" t="s">
        <v>122</v>
      </c>
      <c r="B40" s="69"/>
      <c r="C40" s="69"/>
      <c r="D40" s="69"/>
      <c r="E40" s="69"/>
      <c r="F40" s="70"/>
      <c r="G40" s="125" t="str">
        <f>IF('【施設用】入力シート（こちらにご入力ください）'!$D$93="","",'【施設用】入力シート（こちらにご入力ください）'!$D$93)</f>
        <v/>
      </c>
      <c r="H40" s="69"/>
      <c r="I40" s="69"/>
      <c r="J40" s="70"/>
      <c r="K40" s="125" t="str">
        <f>IF('【施設用】入力シート（こちらにご入力ください）'!$E$93="","",'【施設用】入力シート（こちらにご入力ください）'!$E$93)</f>
        <v/>
      </c>
      <c r="L40" s="69"/>
      <c r="M40" s="69"/>
      <c r="N40" s="70"/>
      <c r="O40" s="125" t="str">
        <f>IF('【施設用】入力シート（こちらにご入力ください）'!$F$93="","",'【施設用】入力シート（こちらにご入力ください）'!$F$93)</f>
        <v/>
      </c>
      <c r="P40" s="69"/>
      <c r="Q40" s="69"/>
      <c r="R40" s="70"/>
      <c r="S40" s="125" t="str">
        <f>IF('【施設用】入力シート（こちらにご入力ください）'!$G$93="","",'【施設用】入力シート（こちらにご入力ください）'!$G$93)</f>
        <v/>
      </c>
      <c r="T40" s="69"/>
      <c r="U40" s="69"/>
      <c r="V40" s="70"/>
      <c r="W40" s="99"/>
      <c r="X40" s="109"/>
      <c r="Y40" s="109"/>
      <c r="Z40" s="109"/>
      <c r="AA40" s="109"/>
      <c r="AB40" s="109"/>
      <c r="AC40" s="109"/>
      <c r="AD40" s="109"/>
      <c r="AE40" s="109"/>
      <c r="AF40" s="110"/>
    </row>
    <row r="41" spans="1:32" ht="21" customHeight="1">
      <c r="A41" s="184" t="s">
        <v>307</v>
      </c>
      <c r="B41" s="100"/>
      <c r="C41" s="100"/>
      <c r="D41" s="100"/>
      <c r="E41" s="100"/>
      <c r="F41" s="138"/>
      <c r="G41" s="164" t="str">
        <f>IF(COUNT(G36:J40)=0,"",SUM(G36:J40))</f>
        <v/>
      </c>
      <c r="H41" s="100"/>
      <c r="I41" s="100"/>
      <c r="J41" s="138"/>
      <c r="K41" s="164" t="str">
        <f>IF(COUNT(K36:N40)=0,"",SUM(K36:N40))</f>
        <v/>
      </c>
      <c r="L41" s="100"/>
      <c r="M41" s="100"/>
      <c r="N41" s="138"/>
      <c r="O41" s="164" t="str">
        <f>IF(COUNT(O36:R40)=0,"",SUM(O36:R40))</f>
        <v/>
      </c>
      <c r="P41" s="100"/>
      <c r="Q41" s="100"/>
      <c r="R41" s="138"/>
      <c r="S41" s="164" t="str">
        <f>IF(COUNT(S36:V40)=0,"",SUM(S36:V40))</f>
        <v/>
      </c>
      <c r="T41" s="100"/>
      <c r="U41" s="100"/>
      <c r="V41" s="138"/>
      <c r="W41" s="213"/>
      <c r="X41" s="152"/>
      <c r="Y41" s="152"/>
      <c r="Z41" s="152"/>
      <c r="AA41" s="152"/>
      <c r="AB41" s="152"/>
      <c r="AC41" s="152"/>
      <c r="AD41" s="152"/>
      <c r="AE41" s="152"/>
      <c r="AF41" s="208"/>
    </row>
    <row r="42" spans="1:32" ht="6.6" customHeight="1" thickBot="1"/>
    <row r="43" spans="1:32" s="56" customFormat="1" ht="21" customHeight="1">
      <c r="A43" s="206" t="s">
        <v>160</v>
      </c>
      <c r="B43" s="112"/>
      <c r="C43" s="112"/>
      <c r="D43" s="112"/>
      <c r="E43" s="112"/>
      <c r="F43" s="112"/>
      <c r="G43" s="210" t="str">
        <f>IF('【施設用】入力シート（こちらにご入力ください）'!$D$103="１有","①有","１有")&amp;"　　"&amp;IF('【施設用】入力シート（こちらにご入力ください）'!$D$103="２無","②無","２無")</f>
        <v>１有　　２無</v>
      </c>
      <c r="H43" s="112"/>
      <c r="I43" s="112"/>
      <c r="J43" s="112"/>
      <c r="K43" s="112"/>
      <c r="L43" s="112"/>
      <c r="M43" s="112"/>
      <c r="N43" s="112"/>
      <c r="O43" s="112"/>
      <c r="P43" s="112"/>
      <c r="Q43" s="205" t="str">
        <f>"※　"&amp;IF('【施設用】入力シート（こちらにご入力ください）'!$D$104="","　　",'【施設用】入力シート（こちらにご入力ください）'!$D$104)&amp;"月　"&amp;IF('【施設用】入力シート（こちらにご入力ください）'!$D$105="","　　",'【施設用】入力シート（こちらにご入力ください）'!$D$105)&amp;"日現在"</f>
        <v>※　　　月　　　日現在</v>
      </c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3"/>
    </row>
    <row r="44" spans="1:32" s="56" customFormat="1" ht="21" customHeight="1">
      <c r="A44" s="133" t="s">
        <v>168</v>
      </c>
      <c r="B44" s="69"/>
      <c r="C44" s="69"/>
      <c r="D44" s="69"/>
      <c r="E44" s="69"/>
      <c r="F44" s="70"/>
      <c r="G44" s="141" t="s">
        <v>169</v>
      </c>
      <c r="H44" s="69"/>
      <c r="I44" s="69"/>
      <c r="J44" s="69"/>
      <c r="K44" s="70"/>
      <c r="L44" s="141" t="s">
        <v>170</v>
      </c>
      <c r="M44" s="69"/>
      <c r="N44" s="69"/>
      <c r="O44" s="69"/>
      <c r="P44" s="70"/>
      <c r="Q44" s="141" t="s">
        <v>171</v>
      </c>
      <c r="R44" s="69"/>
      <c r="S44" s="69"/>
      <c r="T44" s="69"/>
      <c r="U44" s="70"/>
      <c r="V44" s="143" t="s">
        <v>177</v>
      </c>
      <c r="W44" s="109"/>
      <c r="X44" s="109"/>
      <c r="Y44" s="109"/>
      <c r="Z44" s="109"/>
      <c r="AA44" s="129"/>
      <c r="AB44" s="108" t="str">
        <f>IF('【施設用】入力シート（こちらにご入力ください）'!$D$112="１有","①有","１有")&amp;"　　"&amp;IF('【施設用】入力シート（こちらにご入力ください）'!$D$112="２無","②無","２無")</f>
        <v>１有　　２無</v>
      </c>
      <c r="AC44" s="109"/>
      <c r="AD44" s="109"/>
      <c r="AE44" s="109"/>
      <c r="AF44" s="110"/>
    </row>
    <row r="45" spans="1:32" s="56" customFormat="1" ht="21" customHeight="1">
      <c r="A45" s="133" t="str">
        <f>IF('【施設用】入力シート（こちらにご入力ください）'!$D$107="","",'【施設用】入力シート（こちらにご入力ください）'!$D$107)</f>
        <v/>
      </c>
      <c r="B45" s="69"/>
      <c r="C45" s="69"/>
      <c r="D45" s="69"/>
      <c r="E45" s="69"/>
      <c r="F45" s="70"/>
      <c r="G45" s="125" t="str">
        <f>IF('【施設用】入力シート（こちらにご入力ください）'!$E$107="","",'【施設用】入力シート（こちらにご入力ください）'!$E$107)</f>
        <v/>
      </c>
      <c r="H45" s="69"/>
      <c r="I45" s="69"/>
      <c r="J45" s="69"/>
      <c r="K45" s="70"/>
      <c r="L45" s="125" t="str">
        <f>IF('【施設用】入力シート（こちらにご入力ください）'!$F$107="","",'【施設用】入力シート（こちらにご入力ください）'!$F$107)</f>
        <v/>
      </c>
      <c r="M45" s="69"/>
      <c r="N45" s="69"/>
      <c r="O45" s="69"/>
      <c r="P45" s="70"/>
      <c r="Q45" s="125" t="str">
        <f>IF('【施設用】入力シート（こちらにご入力ください）'!$G$107="","",'【施設用】入力シート（こちらにご入力ください）'!$G$107)</f>
        <v/>
      </c>
      <c r="R45" s="69"/>
      <c r="S45" s="69"/>
      <c r="T45" s="69"/>
      <c r="U45" s="70"/>
      <c r="V45" s="134" t="s">
        <v>178</v>
      </c>
      <c r="W45" s="135"/>
      <c r="X45" s="135"/>
      <c r="Y45" s="135"/>
      <c r="Z45" s="135"/>
      <c r="AA45" s="136"/>
      <c r="AB45" s="204" t="str">
        <f>IF('【施設用】入力シート（こちらにご入力ください）'!$D$113="１有","①有","１有")&amp;"　　"&amp;IF('【施設用】入力シート（こちらにご入力ください）'!$D$113="２無","②無","２無")</f>
        <v>１有　　２無</v>
      </c>
      <c r="AC45" s="135"/>
      <c r="AD45" s="135"/>
      <c r="AE45" s="135"/>
      <c r="AF45" s="159"/>
    </row>
    <row r="46" spans="1:32" s="56" customFormat="1" ht="21" customHeight="1">
      <c r="A46" s="133" t="str">
        <f>IF('【施設用】入力シート（こちらにご入力ください）'!$D$108="","",'【施設用】入力シート（こちらにご入力ください）'!$D$108)</f>
        <v/>
      </c>
      <c r="B46" s="69"/>
      <c r="C46" s="69"/>
      <c r="D46" s="69"/>
      <c r="E46" s="69"/>
      <c r="F46" s="70"/>
      <c r="G46" s="125" t="str">
        <f>IF('【施設用】入力シート（こちらにご入力ください）'!$E$108="","",'【施設用】入力シート（こちらにご入力ください）'!$E$108)</f>
        <v/>
      </c>
      <c r="H46" s="69"/>
      <c r="I46" s="69"/>
      <c r="J46" s="69"/>
      <c r="K46" s="70"/>
      <c r="L46" s="125" t="str">
        <f>IF('【施設用】入力シート（こちらにご入力ください）'!$F$108="","",'【施設用】入力シート（こちらにご入力ください）'!$F$108)</f>
        <v/>
      </c>
      <c r="M46" s="69"/>
      <c r="N46" s="69"/>
      <c r="O46" s="69"/>
      <c r="P46" s="70"/>
      <c r="Q46" s="125" t="str">
        <f>IF('【施設用】入力シート（こちらにご入力ください）'!$G$108="","",'【施設用】入力シート（こちらにご入力ください）'!$G$108)</f>
        <v/>
      </c>
      <c r="R46" s="69"/>
      <c r="S46" s="69"/>
      <c r="T46" s="69"/>
      <c r="U46" s="70"/>
      <c r="V46" s="134" t="s">
        <v>179</v>
      </c>
      <c r="W46" s="135"/>
      <c r="X46" s="135"/>
      <c r="Y46" s="135"/>
      <c r="Z46" s="135"/>
      <c r="AA46" s="136"/>
      <c r="AB46" s="204" t="str">
        <f>IF('【施設用】入力シート（こちらにご入力ください）'!$D$114="１有","①有","１有")&amp;"　　"&amp;IF('【施設用】入力シート（こちらにご入力ください）'!$D$114="２無","②無","２無")</f>
        <v>１有　　２無</v>
      </c>
      <c r="AC46" s="135"/>
      <c r="AD46" s="135"/>
      <c r="AE46" s="135"/>
      <c r="AF46" s="159"/>
    </row>
    <row r="47" spans="1:32" s="56" customFormat="1" ht="21" customHeight="1">
      <c r="A47" s="133" t="str">
        <f>IF('【施設用】入力シート（こちらにご入力ください）'!$D$109="","",'【施設用】入力シート（こちらにご入力ください）'!$D$109)</f>
        <v/>
      </c>
      <c r="B47" s="69"/>
      <c r="C47" s="69"/>
      <c r="D47" s="69"/>
      <c r="E47" s="69"/>
      <c r="F47" s="70"/>
      <c r="G47" s="125" t="str">
        <f>IF('【施設用】入力シート（こちらにご入力ください）'!$E$109="","",'【施設用】入力シート（こちらにご入力ください）'!$E$109)</f>
        <v/>
      </c>
      <c r="H47" s="69"/>
      <c r="I47" s="69"/>
      <c r="J47" s="69"/>
      <c r="K47" s="70"/>
      <c r="L47" s="125" t="str">
        <f>IF('【施設用】入力シート（こちらにご入力ください）'!$F$109="","",'【施設用】入力シート（こちらにご入力ください）'!$F$109)</f>
        <v/>
      </c>
      <c r="M47" s="69"/>
      <c r="N47" s="69"/>
      <c r="O47" s="69"/>
      <c r="P47" s="70"/>
      <c r="Q47" s="125" t="str">
        <f>IF('【施設用】入力シート（こちらにご入力ください）'!$G$109="","",'【施設用】入力シート（こちらにご入力ください）'!$G$109)</f>
        <v/>
      </c>
      <c r="R47" s="69"/>
      <c r="S47" s="69"/>
      <c r="T47" s="69"/>
      <c r="U47" s="70"/>
      <c r="V47" s="134" t="s">
        <v>180</v>
      </c>
      <c r="W47" s="135"/>
      <c r="X47" s="135"/>
      <c r="Y47" s="135"/>
      <c r="Z47" s="135"/>
      <c r="AA47" s="136"/>
      <c r="AB47" s="204" t="str">
        <f>IF('【施設用】入力シート（こちらにご入力ください）'!$D$115="１有","①有","１有")&amp;"　　"&amp;IF('【施設用】入力シート（こちらにご入力ください）'!$D$115="２無","②無","２無")</f>
        <v>１有　　２無</v>
      </c>
      <c r="AC47" s="135"/>
      <c r="AD47" s="135"/>
      <c r="AE47" s="135"/>
      <c r="AF47" s="159"/>
    </row>
    <row r="48" spans="1:32" s="56" customFormat="1" ht="21" customHeight="1">
      <c r="A48" s="193" t="s">
        <v>315</v>
      </c>
      <c r="B48" s="100"/>
      <c r="C48" s="100"/>
      <c r="D48" s="100"/>
      <c r="E48" s="100"/>
      <c r="F48" s="138"/>
      <c r="G48" s="137" t="str">
        <f>IF(COUNT(G45:K47)=0,"",SUM(G45:K47))</f>
        <v/>
      </c>
      <c r="H48" s="100"/>
      <c r="I48" s="100"/>
      <c r="J48" s="100"/>
      <c r="K48" s="138"/>
      <c r="L48" s="137" t="str">
        <f>IF(COUNT(L45:P47)=0,"",SUM(L45:P47))</f>
        <v/>
      </c>
      <c r="M48" s="100"/>
      <c r="N48" s="100"/>
      <c r="O48" s="100"/>
      <c r="P48" s="138"/>
      <c r="Q48" s="137" t="str">
        <f>IF(COUNT(Q45:U47)=0,"",SUM(Q45:U47))</f>
        <v/>
      </c>
      <c r="R48" s="100"/>
      <c r="S48" s="100"/>
      <c r="T48" s="100"/>
      <c r="U48" s="138"/>
      <c r="V48" s="202" t="s">
        <v>181</v>
      </c>
      <c r="W48" s="152"/>
      <c r="X48" s="152"/>
      <c r="Y48" s="152"/>
      <c r="Z48" s="152"/>
      <c r="AA48" s="153"/>
      <c r="AB48" s="207" t="str">
        <f>IF('【施設用】入力シート（こちらにご入力ください）'!$D$116="１有","①有","１有")&amp;"　　"&amp;IF('【施設用】入力シート（こちらにご入力ください）'!$D$116="２無","②無","２無")</f>
        <v>１有　　２無</v>
      </c>
      <c r="AC48" s="152"/>
      <c r="AD48" s="152"/>
      <c r="AE48" s="152"/>
      <c r="AF48" s="208"/>
    </row>
    <row r="49" spans="1:32" ht="10.199999999999999" customHeight="1" thickBot="1"/>
    <row r="50" spans="1:32" s="56" customFormat="1" ht="21" customHeight="1">
      <c r="A50" s="206" t="s">
        <v>182</v>
      </c>
      <c r="B50" s="112"/>
      <c r="C50" s="112"/>
      <c r="D50" s="112"/>
      <c r="E50" s="112"/>
      <c r="F50" s="120" t="s">
        <v>183</v>
      </c>
      <c r="G50" s="112"/>
      <c r="H50" s="112"/>
      <c r="I50" s="112"/>
      <c r="J50" s="112"/>
      <c r="K50" s="121"/>
      <c r="L50" s="188" t="str">
        <f>IF('【施設用】入力シート（こちらにご入力ください）'!$D$118="","",'【施設用】入力シート（こちらにご入力ください）'!$D$118)</f>
        <v/>
      </c>
      <c r="M50" s="112"/>
      <c r="N50" s="112"/>
      <c r="O50" s="112"/>
      <c r="P50" s="112"/>
      <c r="Q50" s="112"/>
      <c r="R50" s="112"/>
      <c r="S50" s="112"/>
      <c r="T50" s="112"/>
      <c r="U50" s="121"/>
      <c r="V50" s="220" t="s">
        <v>316</v>
      </c>
      <c r="W50" s="112"/>
      <c r="X50" s="112"/>
      <c r="Y50" s="112"/>
      <c r="Z50" s="112"/>
      <c r="AA50" s="121"/>
      <c r="AB50" s="166" t="str">
        <f>IF('【施設用】入力シート（こちらにご入力ください）'!$D$119="","　　",'【施設用】入力シート（こちらにご入力ください）'!$D$119)&amp;"年　"&amp;IF('【施設用】入力シート（こちらにご入力ください）'!$D$120="","　　",'【施設用】入力シート（こちらにご入力ください）'!$D$120)&amp;"月"</f>
        <v>　　年　　　月</v>
      </c>
      <c r="AC50" s="112"/>
      <c r="AD50" s="112"/>
      <c r="AE50" s="112"/>
      <c r="AF50" s="113"/>
    </row>
    <row r="51" spans="1:32" s="56" customFormat="1" ht="21" customHeight="1">
      <c r="A51" s="119" t="s">
        <v>188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127" t="str">
        <f>IF('【施設用】入力シート（こちらにご入力ください）'!$D$121="","",'【施設用】入力シート（こちらにご入力ください）'!$D$121)</f>
        <v/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128"/>
    </row>
    <row r="52" spans="1:32" s="56" customFormat="1" ht="21" customHeight="1">
      <c r="A52" s="119" t="s">
        <v>317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127" t="str">
        <f>IF('【施設用】入力シート（こちらにご入力ください）'!$D$122="○","①朝食","１朝食")&amp;"　　"&amp;IF('【施設用】入力シート（こちらにご入力ください）'!$D$123="○","②昼食","２昼食")&amp;"　　"&amp;IF('【施設用】入力シート（こちらにご入力ください）'!$D$124="○","③夕食","３夕食")&amp;"　　"&amp;IF('【施設用】入力シート（こちらにご入力ください）'!$D$125="○","④おやつ","４おやつ")&amp;"　　"&amp;IF('【施設用】入力シート（こちらにご入力ください）'!$D$126="○","⑤その他","５その他")&amp;"（"&amp;IF('【施設用】入力シート（こちらにご入力ください）'!$D$127="","　　　",'【施設用】入力シート（こちらにご入力ください）'!$D$127)&amp;"）"</f>
        <v>１朝食　　２昼食　　３夕食　　４おやつ　　５その他（　　　）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128"/>
    </row>
    <row r="53" spans="1:32" ht="20.399999999999999" customHeight="1">
      <c r="A53" s="221"/>
      <c r="B53" s="109"/>
      <c r="C53" s="109"/>
      <c r="D53" s="129"/>
      <c r="E53" s="150" t="s">
        <v>318</v>
      </c>
      <c r="F53" s="129"/>
      <c r="G53" s="150" t="s">
        <v>198</v>
      </c>
      <c r="H53" s="129"/>
      <c r="I53" s="150" t="s">
        <v>199</v>
      </c>
      <c r="J53" s="129"/>
      <c r="K53" s="150" t="s">
        <v>200</v>
      </c>
      <c r="L53" s="129"/>
      <c r="M53" s="150" t="s">
        <v>201</v>
      </c>
      <c r="N53" s="129"/>
      <c r="O53" s="141" t="s">
        <v>319</v>
      </c>
      <c r="P53" s="69"/>
      <c r="Q53" s="69"/>
      <c r="R53" s="69"/>
      <c r="S53" s="69"/>
      <c r="T53" s="69"/>
      <c r="U53" s="69"/>
      <c r="V53" s="70"/>
      <c r="W53" s="150" t="s">
        <v>206</v>
      </c>
      <c r="X53" s="129"/>
      <c r="Y53" s="150" t="s">
        <v>207</v>
      </c>
      <c r="Z53" s="129"/>
      <c r="AA53" s="150" t="s">
        <v>320</v>
      </c>
      <c r="AB53" s="129"/>
      <c r="AC53" s="150" t="s">
        <v>321</v>
      </c>
      <c r="AD53" s="129"/>
      <c r="AE53" s="146" t="s">
        <v>322</v>
      </c>
      <c r="AF53" s="110"/>
    </row>
    <row r="54" spans="1:32" ht="21.75" customHeight="1">
      <c r="A54" s="130"/>
      <c r="B54" s="85"/>
      <c r="C54" s="85"/>
      <c r="D54" s="86"/>
      <c r="E54" s="107"/>
      <c r="F54" s="86"/>
      <c r="G54" s="107"/>
      <c r="H54" s="86"/>
      <c r="I54" s="107"/>
      <c r="J54" s="86"/>
      <c r="K54" s="107"/>
      <c r="L54" s="86"/>
      <c r="M54" s="107"/>
      <c r="N54" s="86"/>
      <c r="O54" s="150" t="s">
        <v>323</v>
      </c>
      <c r="P54" s="70"/>
      <c r="Q54" s="150" t="s">
        <v>324</v>
      </c>
      <c r="R54" s="70"/>
      <c r="S54" s="150" t="s">
        <v>325</v>
      </c>
      <c r="T54" s="70"/>
      <c r="U54" s="150" t="s">
        <v>326</v>
      </c>
      <c r="V54" s="70"/>
      <c r="W54" s="107"/>
      <c r="X54" s="86"/>
      <c r="Y54" s="107"/>
      <c r="Z54" s="86"/>
      <c r="AA54" s="107"/>
      <c r="AB54" s="86"/>
      <c r="AC54" s="107"/>
      <c r="AD54" s="86"/>
      <c r="AE54" s="107"/>
      <c r="AF54" s="147"/>
    </row>
    <row r="55" spans="1:32" s="56" customFormat="1" ht="30" customHeight="1">
      <c r="A55" s="124" t="s">
        <v>327</v>
      </c>
      <c r="B55" s="69"/>
      <c r="C55" s="69"/>
      <c r="D55" s="70"/>
      <c r="E55" s="125" t="str">
        <f>IF('【施設用】入力シート（こちらにご入力ください）'!$D$129="","",'【施設用】入力シート（こちらにご入力ください）'!$D$129)</f>
        <v/>
      </c>
      <c r="F55" s="70"/>
      <c r="G55" s="103" t="str">
        <f>IF('【施設用】入力シート（こちらにご入力ください）'!$E$129="","",'【施設用】入力シート（こちらにご入力ください）'!$E$129)</f>
        <v/>
      </c>
      <c r="H55" s="70"/>
      <c r="I55" s="103" t="str">
        <f>IF('【施設用】入力シート（こちらにご入力ください）'!$F$129="","",'【施設用】入力シート（こちらにご入力ください）'!$F$129)</f>
        <v/>
      </c>
      <c r="J55" s="70"/>
      <c r="K55" s="125" t="str">
        <f>IF('【施設用】入力シート（こちらにご入力ください）'!$G$129="","",'【施設用】入力シート（こちらにご入力ください）'!$G$129)</f>
        <v/>
      </c>
      <c r="L55" s="70"/>
      <c r="M55" s="103" t="str">
        <f>IF('【施設用】入力シート（こちらにご入力ください）'!$H$129="","",'【施設用】入力シート（こちらにご入力ください）'!$H$129)</f>
        <v/>
      </c>
      <c r="N55" s="70"/>
      <c r="O55" s="125" t="str">
        <f>IF('【施設用】入力シート（こちらにご入力ください）'!$I$129="","",'【施設用】入力シート（こちらにご入力ください）'!$I$129)</f>
        <v/>
      </c>
      <c r="P55" s="70"/>
      <c r="Q55" s="132" t="str">
        <f>IF('【施設用】入力シート（こちらにご入力ください）'!$J$129="","",'【施設用】入力シート（こちらにご入力ください）'!$J$129)</f>
        <v/>
      </c>
      <c r="R55" s="70"/>
      <c r="S55" s="132" t="str">
        <f>IF('【施設用】入力シート（こちらにご入力ください）'!$K$129="","",'【施設用】入力シート（こちらにご入力ください）'!$K$129)</f>
        <v/>
      </c>
      <c r="T55" s="70"/>
      <c r="U55" s="125" t="str">
        <f>IF('【施設用】入力シート（こちらにご入力ください）'!$L$129="","",'【施設用】入力シート（こちらにご入力ください）'!$L$129)</f>
        <v/>
      </c>
      <c r="V55" s="70"/>
      <c r="W55" s="103" t="str">
        <f>IF('【施設用】入力シート（こちらにご入力ください）'!$M$129="","",'【施設用】入力シート（こちらにご入力ください）'!$M$129)</f>
        <v/>
      </c>
      <c r="X55" s="70"/>
      <c r="Y55" s="103" t="str">
        <f>IF('【施設用】入力シート（こちらにご入力ください）'!$N$129="","",'【施設用】入力シート（こちらにご入力ください）'!$N$129)</f>
        <v/>
      </c>
      <c r="Z55" s="70"/>
      <c r="AA55" s="103" t="str">
        <f>IF('【施設用】入力シート（こちらにご入力ください）'!$O$129="","",'【施設用】入力シート（こちらにご入力ください）'!$O$129)</f>
        <v/>
      </c>
      <c r="AB55" s="70"/>
      <c r="AC55" s="103" t="str">
        <f>IF('【施設用】入力シート（こちらにご入力ください）'!$P$129="","",'【施設用】入力シート（こちらにご入力ください）'!$P$129)</f>
        <v/>
      </c>
      <c r="AD55" s="70"/>
      <c r="AE55" s="140" t="str">
        <f>IF('【施設用】入力シート（こちらにご入力ください）'!$Q$129="","",'【施設用】入力シート（こちらにご入力ください）'!$Q$129)</f>
        <v/>
      </c>
      <c r="AF55" s="128"/>
    </row>
    <row r="56" spans="1:32" s="56" customFormat="1" ht="30" customHeight="1">
      <c r="A56" s="124" t="s">
        <v>328</v>
      </c>
      <c r="B56" s="69"/>
      <c r="C56" s="69"/>
      <c r="D56" s="70"/>
      <c r="E56" s="125" t="str">
        <f>IF('【施設用】入力シート（こちらにご入力ください）'!$D$130="","",'【施設用】入力シート（こちらにご入力ください）'!$D$130)</f>
        <v/>
      </c>
      <c r="F56" s="70"/>
      <c r="G56" s="103" t="str">
        <f>IF('【施設用】入力シート（こちらにご入力ください）'!$E$130="","",'【施設用】入力シート（こちらにご入力ください）'!$E$130)</f>
        <v/>
      </c>
      <c r="H56" s="70"/>
      <c r="I56" s="103" t="str">
        <f>IF('【施設用】入力シート（こちらにご入力ください）'!$F$130="","",'【施設用】入力シート（こちらにご入力ください）'!$F$130)</f>
        <v/>
      </c>
      <c r="J56" s="70"/>
      <c r="K56" s="125" t="str">
        <f>IF('【施設用】入力シート（こちらにご入力ください）'!$G$130="","",'【施設用】入力シート（こちらにご入力ください）'!$G$130)</f>
        <v/>
      </c>
      <c r="L56" s="70"/>
      <c r="M56" s="103" t="str">
        <f>IF('【施設用】入力シート（こちらにご入力ください）'!$H$130="","",'【施設用】入力シート（こちらにご入力ください）'!$H$130)</f>
        <v/>
      </c>
      <c r="N56" s="70"/>
      <c r="O56" s="125" t="str">
        <f>IF('【施設用】入力シート（こちらにご入力ください）'!$I$130="","",'【施設用】入力シート（こちらにご入力ください）'!$I$130)</f>
        <v/>
      </c>
      <c r="P56" s="70"/>
      <c r="Q56" s="132" t="str">
        <f>IF('【施設用】入力シート（こちらにご入力ください）'!$J$130="","",'【施設用】入力シート（こちらにご入力ください）'!$J$130)</f>
        <v/>
      </c>
      <c r="R56" s="70"/>
      <c r="S56" s="132" t="str">
        <f>IF('【施設用】入力シート（こちらにご入力ください）'!$K$130="","",'【施設用】入力シート（こちらにご入力ください）'!$K$130)</f>
        <v/>
      </c>
      <c r="T56" s="70"/>
      <c r="U56" s="125" t="str">
        <f>IF('【施設用】入力シート（こちらにご入力ください）'!$L$130="","",'【施設用】入力シート（こちらにご入力ください）'!$L$130)</f>
        <v/>
      </c>
      <c r="V56" s="70"/>
      <c r="W56" s="103" t="str">
        <f>IF('【施設用】入力シート（こちらにご入力ください）'!$M$130="","",'【施設用】入力シート（こちらにご入力ください）'!$M$130)</f>
        <v/>
      </c>
      <c r="X56" s="70"/>
      <c r="Y56" s="103" t="str">
        <f>IF('【施設用】入力シート（こちらにご入力ください）'!$N$130="","",'【施設用】入力シート（こちらにご入力ください）'!$N$130)</f>
        <v/>
      </c>
      <c r="Z56" s="70"/>
      <c r="AA56" s="103" t="str">
        <f>IF('【施設用】入力シート（こちらにご入力ください）'!$O$130="","",'【施設用】入力シート（こちらにご入力ください）'!$O$130)</f>
        <v/>
      </c>
      <c r="AB56" s="70"/>
      <c r="AC56" s="103" t="str">
        <f>IF('【施設用】入力シート（こちらにご入力ください）'!$P$130="","",'【施設用】入力シート（こちらにご入力ください）'!$P$130)</f>
        <v/>
      </c>
      <c r="AD56" s="70"/>
      <c r="AE56" s="140" t="str">
        <f>IF('【施設用】入力シート（こちらにご入力ください）'!$Q$130="","",'【施設用】入力シート（こちらにご入力ください）'!$Q$130)</f>
        <v/>
      </c>
      <c r="AF56" s="128"/>
    </row>
    <row r="57" spans="1:32" s="56" customFormat="1" ht="21" customHeight="1">
      <c r="A57" s="124" t="s">
        <v>329</v>
      </c>
      <c r="B57" s="69"/>
      <c r="C57" s="69"/>
      <c r="D57" s="70"/>
      <c r="E57" s="196" t="str">
        <f>"職種：　"&amp;IF('【施設用】入力シート（こちらにご入力ください）'!$D$132="○","①管理栄養士","１管理栄養士")&amp;"　"&amp;IF('【施設用】入力シート（こちらにご入力ください）'!$D$133="○","②栄養士","２栄養士")&amp;"　"&amp;IF('【施設用】入力シート（こちらにご入力ください）'!$D$134="○","③調理師(員)","３調理師(員)")&amp;"　"&amp;IF('【施設用】入力シート（こちらにご入力ください）'!$D$135="○","④その他","４その他")&amp;"("&amp;IF('【施設用】入力シート（こちらにご入力ください）'!$D$136="","　　　",'【施設用】入力シート（こちらにご入力ください）'!$D$136)&amp;")"</f>
        <v>職種：　１管理栄養士　２栄養士　３調理師(員)　４その他(　　　)</v>
      </c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70"/>
      <c r="Y57" s="127" t="str">
        <f>"氏名："&amp;IF('【施設用】入力シート（こちらにご入力ください）'!$D$137="","",'【施設用】入力シート（こちらにご入力ください）'!$D$137)</f>
        <v>氏名：</v>
      </c>
      <c r="Z57" s="69"/>
      <c r="AA57" s="69"/>
      <c r="AB57" s="69"/>
      <c r="AC57" s="69"/>
      <c r="AD57" s="69"/>
      <c r="AE57" s="69"/>
      <c r="AF57" s="128"/>
    </row>
    <row r="58" spans="1:32" s="56" customFormat="1" ht="21" customHeight="1">
      <c r="A58" s="119" t="s">
        <v>220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127" t="str">
        <f>IF('【施設用】入力シート（こちらにご入力ください）'!$D$138="１実施している","①実施している","１実施している")&amp;"("&amp;IF('【施設用】入力シート（こちらにご入力ください）'!$D$139="毎月","■毎月","□毎月")&amp;"・"&amp;IF('【施設用】入力シート（こちらにご入力ください）'!$D$139="報告月のみ","■報告月のみ","□報告月のみ")&amp;")　　"&amp;IF('【施設用】入力シート（こちらにご入力ください）'!$D$138="２実施していない","②実施していない","２実施していない")</f>
        <v>１実施している(□毎月・□報告月のみ)　　２実施していない</v>
      </c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128"/>
    </row>
    <row r="59" spans="1:32" s="56" customFormat="1" ht="21" customHeight="1" thickBot="1">
      <c r="A59" s="190" t="s">
        <v>226</v>
      </c>
      <c r="B59" s="69"/>
      <c r="C59" s="69"/>
      <c r="D59" s="69"/>
      <c r="E59" s="69"/>
      <c r="F59" s="69"/>
      <c r="G59" s="69"/>
      <c r="H59" s="69"/>
      <c r="I59" s="127" t="str">
        <f>IF('【施設用】入力シート（こちらにご入力ください）'!$D$140="１有","①有","１有")&amp;"("&amp;IF('【施設用】入力シート（こちらにご入力ください）'!$D$141="","　　　　　　　　　　　　　　　",'【施設用】入力シート（こちらにご入力ください）'!$D$141)&amp;")　"&amp;IF('【施設用】入力シート（こちらにご入力ください）'!$D$140="２無","②無","２無")</f>
        <v>１有(　　　　　　　　　　　　　　　)　２無</v>
      </c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128"/>
    </row>
    <row r="60" spans="1:32" s="56" customFormat="1" ht="21" customHeight="1">
      <c r="A60" s="124" t="s">
        <v>228</v>
      </c>
      <c r="B60" s="69"/>
      <c r="C60" s="69"/>
      <c r="D60" s="69"/>
      <c r="E60" s="69"/>
      <c r="F60" s="69"/>
      <c r="G60" s="69"/>
      <c r="H60" s="70"/>
      <c r="I60" s="127" t="str">
        <f>IF('【施設用】入力シート（こちらにご入力ください）'!$D$142="１有","①有","１有")&amp;"　　"&amp;IF('【施設用】入力シート（こちらにご入力ください）'!$D$142="２無","②無","２無")</f>
        <v>１有　　２無</v>
      </c>
      <c r="J60" s="69"/>
      <c r="K60" s="69"/>
      <c r="L60" s="69"/>
      <c r="M60" s="128"/>
      <c r="N60" s="183" t="s">
        <v>230</v>
      </c>
      <c r="O60" s="112"/>
      <c r="P60" s="112"/>
      <c r="Q60" s="112"/>
      <c r="R60" s="112"/>
      <c r="S60" s="112"/>
      <c r="T60" s="112"/>
      <c r="U60" s="112"/>
      <c r="V60" s="112"/>
      <c r="W60" s="112"/>
      <c r="X60" s="121"/>
      <c r="Y60" s="223" t="s">
        <v>330</v>
      </c>
      <c r="Z60" s="112"/>
      <c r="AA60" s="112"/>
      <c r="AB60" s="121"/>
      <c r="AC60" s="189" t="s">
        <v>331</v>
      </c>
      <c r="AD60" s="112"/>
      <c r="AE60" s="112"/>
      <c r="AF60" s="113"/>
    </row>
    <row r="61" spans="1:32" s="56" customFormat="1" ht="21" customHeight="1" thickBot="1">
      <c r="A61" s="126" t="s">
        <v>229</v>
      </c>
      <c r="B61" s="115"/>
      <c r="C61" s="115"/>
      <c r="D61" s="115"/>
      <c r="E61" s="115"/>
      <c r="F61" s="115"/>
      <c r="G61" s="115"/>
      <c r="H61" s="116"/>
      <c r="I61" s="165" t="str">
        <f>IF('【施設用】入力シート（こちらにご入力ください）'!$D$143="１有","①有","１有")&amp;"　　"&amp;IF('【施設用】入力シート（こちらにご入力ください）'!$D$143="２無","②無","２無")</f>
        <v>１有　　２無</v>
      </c>
      <c r="J61" s="115"/>
      <c r="K61" s="115"/>
      <c r="L61" s="115"/>
      <c r="M61" s="115"/>
      <c r="N61" s="126" t="str">
        <f>"一人当たりの野菜量( "&amp;IF('【施設用】入力シート（こちらにご入力ください）'!$D$145="１食","①食","１食")&amp;" ・ "&amp;IF('【施設用】入力シート（こちらにご入力ください）'!$D$145="１日","①日","１日")&amp;" )"</f>
        <v>一人当たりの野菜量( １食 ・ １日 )</v>
      </c>
      <c r="O61" s="115"/>
      <c r="P61" s="115"/>
      <c r="Q61" s="115"/>
      <c r="R61" s="115"/>
      <c r="S61" s="115"/>
      <c r="T61" s="115"/>
      <c r="U61" s="115"/>
      <c r="V61" s="115"/>
      <c r="W61" s="115"/>
      <c r="X61" s="116"/>
      <c r="Y61" s="114" t="str">
        <f>IF('【施設用】入力シート（こちらにご入力ください）'!$D$146="","",'【施設用】入力シート（こちらにご入力ください）'!$D$146)&amp;"g"</f>
        <v>g</v>
      </c>
      <c r="Z61" s="115"/>
      <c r="AA61" s="115"/>
      <c r="AB61" s="116"/>
      <c r="AC61" s="167" t="str">
        <f>IF('【施設用】入力シート（こちらにご入力ください）'!$D$147="","",'【施設用】入力シート（こちらにご入力ください）'!$D$147)&amp;"g"</f>
        <v>g</v>
      </c>
      <c r="AD61" s="115"/>
      <c r="AE61" s="115"/>
      <c r="AF61" s="168"/>
    </row>
    <row r="62" spans="1:32" ht="10.199999999999999" customHeight="1" thickBot="1"/>
    <row r="63" spans="1:32" s="56" customFormat="1" ht="21" customHeight="1" thickBot="1">
      <c r="A63" s="162" t="s">
        <v>332</v>
      </c>
      <c r="B63" s="145"/>
      <c r="C63" s="145"/>
      <c r="D63" s="145"/>
      <c r="E63" s="145"/>
      <c r="F63" s="163"/>
      <c r="G63" s="180" t="str">
        <f>"一人１食当たり　小学校　"&amp;IF('【施設用】入力シート（こちらにご入力ください）'!$D$149="","　　",'【施設用】入力シート（こちらにご入力ください）'!$D$149)&amp;"　円　　中学校　"&amp;IF('【施設用】入力シート（こちらにご入力ください）'!$D$150="","　　",'【施設用】入力シート（こちらにご入力ください）'!$D$150)&amp;"　円　　その他("&amp;IF('【施設用】入力シート（こちらにご入力ください）'!$D$151="","　　　",'【施設用】入力シート（こちらにご入力ください）'!$D$151)&amp;")　"&amp;IF('【施設用】入力シート（こちらにご入力ください）'!$D$152="","　　",'【施設用】入力シート（こちらにご入力ください）'!$D$152)&amp;"　円"</f>
        <v>一人１食当たり　小学校　　　　円　　中学校　　　　円　　その他(　　　)　　　　円</v>
      </c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81"/>
    </row>
    <row r="64" spans="1:32" s="56" customFormat="1" ht="21" customHeight="1" thickBot="1">
      <c r="A64" s="162" t="s">
        <v>244</v>
      </c>
      <c r="B64" s="145"/>
      <c r="C64" s="145"/>
      <c r="D64" s="145"/>
      <c r="E64" s="145"/>
      <c r="F64" s="163"/>
      <c r="G64" s="194" t="str">
        <f>IF('【施設用】入力シート（こちらにご入力ください）'!$D$153="１有","①有","１有")&amp;"　　"&amp;IF('【施設用】入力シート（こちらにご入力ください）'!$D$153="２無","②無","２無")</f>
        <v>１有　　２無</v>
      </c>
      <c r="H64" s="145"/>
      <c r="I64" s="145"/>
      <c r="J64" s="145"/>
      <c r="K64" s="145"/>
      <c r="L64" s="144" t="s">
        <v>245</v>
      </c>
      <c r="M64" s="145"/>
      <c r="N64" s="145"/>
      <c r="O64" s="178" t="str">
        <f>IF('【施設用】入力シート（こちらにご入力ください）'!$D$154="１有","①有","１有")&amp;"(検食者の職種名　"&amp;IF('【施設用】入力シート（こちらにご入力ください）'!$D$155="","　　　　",'【施設用】入力シート（こちらにご入力ください）'!$D$155)&amp;")　　"&amp;IF('【施設用】入力シート（こちらにご入力ください）'!$D$154="２無","②無","２無")</f>
        <v>１有(検食者の職種名　　　　　)　　２無</v>
      </c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79"/>
    </row>
    <row r="65" spans="1:32" s="56" customFormat="1" ht="21" customHeight="1" thickBot="1">
      <c r="A65" s="162" t="s">
        <v>247</v>
      </c>
      <c r="B65" s="145"/>
      <c r="C65" s="145"/>
      <c r="D65" s="145"/>
      <c r="E65" s="145"/>
      <c r="F65" s="163"/>
      <c r="G65" s="180" t="str">
        <f>IF('【施設用】入力シート（こちらにご入力ください）'!$D$156="１有","①有","１有")&amp;"　　"&amp;IF('【施設用】入力シート（こちらにご入力ください）'!$D$156="２無","②無","２無")</f>
        <v>１有　　２無</v>
      </c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81"/>
    </row>
    <row r="66" spans="1:32" s="56" customFormat="1" ht="11.4" customHeight="1" thickBot="1"/>
    <row r="67" spans="1:32" s="56" customFormat="1" ht="21" customHeight="1" thickBot="1">
      <c r="A67" s="162" t="s">
        <v>249</v>
      </c>
      <c r="B67" s="145"/>
      <c r="C67" s="145"/>
      <c r="D67" s="145"/>
      <c r="E67" s="145"/>
      <c r="F67" s="163"/>
      <c r="G67" s="177" t="str">
        <f>IF('【施設用】入力シート（こちらにご入力ください）'!$D$158="１有","①有","１有")&amp;"　　"&amp;IF('【施設用】入力シート（こちらにご入力ください）'!$D$158="２無","②無","２無")</f>
        <v>１有　　２無</v>
      </c>
      <c r="H67" s="145"/>
      <c r="I67" s="145"/>
      <c r="J67" s="163"/>
      <c r="K67" s="180" t="str">
        <f>IF('【施設用】入力シート（こちらにご入力ください）'!$D$159="○","①エネルギー","１エネルギー")&amp;"　"&amp;IF('【施設用】入力シート（こちらにご入力ください）'!$D$160="○","②たんぱく質","２たんぱく質")&amp;"　"&amp;IF('【施設用】入力シート（こちらにご入力ください）'!$D$161="○","③脂質","３脂質")&amp;"　"&amp;IF('【施設用】入力シート（こちらにご入力ください）'!$D$162="○","④炭水化物","４炭水化物")&amp;"　"&amp;IF('【施設用】入力シート（こちらにご入力ください）'!$D$163="○","⑤食塩相当量","５食塩相当量")&amp;"　"&amp;IF('【施設用】入力シート（こちらにご入力ください）'!$D$164="○","⑥その他","６その他")&amp;"("&amp;IF('【施設用】入力シート（こちらにご入力ください）'!$D$165="","　　",'【施設用】入力シート（こちらにご入力ください）'!$D$165)&amp;")"</f>
        <v>１エネルギー　２たんぱく質　３脂質　４炭水化物　５食塩相当量　６その他(　　)</v>
      </c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81"/>
    </row>
    <row r="68" spans="1:32" s="56" customFormat="1" ht="21" customHeight="1" thickBot="1">
      <c r="A68" s="162" t="s">
        <v>257</v>
      </c>
      <c r="B68" s="145"/>
      <c r="C68" s="145"/>
      <c r="D68" s="145"/>
      <c r="E68" s="145"/>
      <c r="F68" s="163"/>
      <c r="G68" s="177" t="str">
        <f>IF('【施設用】入力シート（こちらにご入力ください）'!$D$166="１有","①有","１有")&amp;"　　"&amp;IF('【施設用】入力シート（こちらにご入力ください）'!$D$166="２無","②無","２無")</f>
        <v>１有　　２無</v>
      </c>
      <c r="H68" s="145"/>
      <c r="I68" s="145"/>
      <c r="J68" s="163"/>
      <c r="K68" s="180" t="str">
        <f>IF('【施設用】入力シート（こちらにご入力ください）'!$D$167="○","①行事食","１行事食")&amp;"　　"&amp;IF('【施設用】入力シート（こちらにご入力ください）'!$D$168="○","②郷土食","２郷土食")&amp;"　　"&amp;IF('【施設用】入力シート（こちらにご入力ください）'!$D$169="○","③その他","３その他")&amp;"("&amp;IF('【施設用】入力シート（こちらにご入力ください）'!$D$170="","　　　　",'【施設用】入力シート（こちらにご入力ください）'!$D$170)&amp;")"</f>
        <v>１行事食　　２郷土食　　３その他(　　　　)</v>
      </c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81"/>
    </row>
    <row r="69" spans="1:32" s="56" customFormat="1" ht="21" customHeight="1">
      <c r="A69" s="176" t="s">
        <v>333</v>
      </c>
      <c r="B69" s="85"/>
      <c r="C69" s="85"/>
      <c r="D69" s="85"/>
      <c r="E69" s="85"/>
      <c r="F69" s="85"/>
      <c r="G69" s="86"/>
      <c r="H69" s="170" t="str">
        <f>IF('【施設用】入力シート（こちらにご入力ください）'!$D$171="１有","①有","１有")&amp;"　　"&amp;IF('【施設用】入力シート（こちらにご入力ください）'!$D$171="２無","②無","２無")</f>
        <v>１有　　２無</v>
      </c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147"/>
    </row>
    <row r="70" spans="1:32" s="56" customFormat="1" ht="21" customHeight="1" thickBot="1">
      <c r="A70" s="218" t="str">
        <f>IF('【施設用】入力シート（こちらにご入力ください）'!$D$172="○","①献立表の掲示・配布","１献立表の掲示・配布")&amp;"　"&amp;IF('【施設用】入力シート（こちらにご入力ください）'!$D$173="○","②ポスターの掲示","２ポスターの掲示")&amp;"　"&amp;IF('【施設用】入力シート（こちらにご入力ください）'!$D$174="○","③リーフレットの配布","３リーフレットの配布")&amp;"　"&amp;IF('【施設用】入力シート（こちらにご入力ください）'!$D$175="○","④実物展示","４実物展示")&amp;"　"&amp;IF('【施設用】入力シート（こちらにご入力ください）'!$D$176="○","⑤給食だより","５給食だより")&amp;"　"&amp;IF('【施設用】入力シート（こちらにご入力ください）'!$D$177="○","⑥その他","６その他")&amp;"("&amp;IF('【施設用】入力シート（こちらにご入力ください）'!$D$178="","　　　",'【施設用】入力シート（こちらにご入力ください）'!$D$178)&amp;")"</f>
        <v>１献立表の掲示・配布　２ポスターの掲示　３リーフレットの配布　４実物展示　５給食だより　６その他(　　　)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1"/>
    </row>
    <row r="71" spans="1:32" s="56" customFormat="1" ht="10.8" customHeight="1"/>
    <row r="72" spans="1:32" s="56" customFormat="1" ht="21" customHeight="1">
      <c r="A72" s="183" t="s">
        <v>270</v>
      </c>
      <c r="B72" s="112"/>
      <c r="C72" s="112"/>
      <c r="D72" s="112"/>
      <c r="E72" s="112"/>
      <c r="F72" s="112"/>
      <c r="G72" s="121"/>
      <c r="H72" s="104" t="s">
        <v>271</v>
      </c>
      <c r="I72" s="112"/>
      <c r="J72" s="112"/>
      <c r="K72" s="112"/>
      <c r="L72" s="112"/>
      <c r="M72" s="112"/>
      <c r="N72" s="112"/>
      <c r="O72" s="121"/>
      <c r="P72" s="188" t="str">
        <f>IF('【施設用】入力シート（こちらにご入力ください）'!$D$180="１有","①有","１有")&amp;"　　"&amp;IF('【施設用】入力シート（こちらにご入力ください）'!$D$180="２無","②無","２無")</f>
        <v>１有　　２無</v>
      </c>
      <c r="Q72" s="112"/>
      <c r="R72" s="112"/>
      <c r="S72" s="112"/>
      <c r="T72" s="121"/>
      <c r="U72" s="104" t="s">
        <v>272</v>
      </c>
      <c r="V72" s="112"/>
      <c r="W72" s="112"/>
      <c r="X72" s="112"/>
      <c r="Y72" s="112"/>
      <c r="Z72" s="112"/>
      <c r="AA72" s="121"/>
      <c r="AB72" s="191" t="str">
        <f>IF('【施設用】入力シート（こちらにご入力ください）'!$D$181="１有","①有","１有")&amp;"　　"&amp;IF('【施設用】入力シート（こちらにご入力ください）'!$D$181="２無","②無","２無")</f>
        <v>１有　　２無</v>
      </c>
      <c r="AC72" s="112"/>
      <c r="AD72" s="112"/>
      <c r="AE72" s="112"/>
      <c r="AF72" s="113"/>
    </row>
    <row r="73" spans="1:32" s="56" customFormat="1" ht="21" customHeight="1">
      <c r="A73" s="124" t="s">
        <v>273</v>
      </c>
      <c r="B73" s="69"/>
      <c r="C73" s="69"/>
      <c r="D73" s="69"/>
      <c r="E73" s="69"/>
      <c r="F73" s="69"/>
      <c r="G73" s="70"/>
      <c r="H73" s="196" t="str">
        <f>IF('【施設用】入力シート（こちらにご入力ください）'!$D$182="１有","①有","１有")&amp;"　　"&amp;IF('【施設用】入力シート（こちらにご入力ください）'!$D$182="２無","②無","２無")</f>
        <v>１有　　２無</v>
      </c>
      <c r="I73" s="69"/>
      <c r="J73" s="69"/>
      <c r="K73" s="70"/>
      <c r="L73" s="127" t="str">
        <f>"水("&amp;IF('【施設用】入力シート（こちらにご入力ください）'!$D$183="","　　",'【施設用】入力シート（こちらにご入力ください）'!$D$183)&amp;")ℓ("&amp;IF('【施設用】入力シート（こちらにご入力ください）'!$D$184="","　　",'【施設用】入力シート（こちらにご入力ください）'!$D$184)&amp;")日分　　食品("&amp;IF('【施設用】入力シート（こちらにご入力ください）'!$D$185="","　　",'【施設用】入力シート（こちらにご入力ください）'!$D$185)&amp;")人分を("&amp;IF('【施設用】入力シート（こちらにご入力ください）'!$D$186="","　　",'【施設用】入力シート（こちらにご入力ください）'!$D$186)&amp;")日分"</f>
        <v>水(　　)ℓ(　　)日分　　食品(　　)人分を(　　)日分</v>
      </c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128"/>
    </row>
    <row r="74" spans="1:32" s="56" customFormat="1" ht="21" customHeight="1">
      <c r="A74" s="124" t="s">
        <v>281</v>
      </c>
      <c r="B74" s="69"/>
      <c r="C74" s="69"/>
      <c r="D74" s="69"/>
      <c r="E74" s="69"/>
      <c r="F74" s="69"/>
      <c r="G74" s="70"/>
      <c r="H74" s="196" t="str">
        <f>IF('【施設用】入力シート（こちらにご入力ください）'!$D$187="１有","①有","１有")&amp;"　　"&amp;IF('【施設用】入力シート（こちらにご入力ください）'!$D$187="２無","②無","２無")</f>
        <v>１有　　２無</v>
      </c>
      <c r="I74" s="69"/>
      <c r="J74" s="69"/>
      <c r="K74" s="70"/>
      <c r="L74" s="127" t="str">
        <f>IF('【施設用】入力シート（こちらにご入力ください）'!$D$188="○","①厨房内","１厨房内")&amp;"　　"&amp;IF('【施設用】入力シート（こちらにご入力ください）'!$D$189="○","②防災保管庫","２防災保管庫")&amp;"　　"&amp;IF('【施設用】入力シート（こちらにご入力ください）'!$D$190="○","③その他","３その他")&amp;"("&amp;IF('【施設用】入力シート（こちらにご入力ください）'!$D$191="","　　　　",'【施設用】入力シート（こちらにご入力ください）'!$D$191)&amp;")"</f>
        <v>１厨房内　　２防災保管庫　　３その他(　　　　)</v>
      </c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128"/>
    </row>
    <row r="75" spans="1:32" s="56" customFormat="1" ht="21" customHeight="1">
      <c r="A75" s="184" t="s">
        <v>286</v>
      </c>
      <c r="B75" s="100"/>
      <c r="C75" s="100"/>
      <c r="D75" s="100"/>
      <c r="E75" s="100"/>
      <c r="F75" s="100"/>
      <c r="G75" s="138"/>
      <c r="H75" s="99" t="str">
        <f>IF('【施設用】入力シート（こちらにご入力ください）'!$D$192="１有","①有","１有")&amp;"　　"&amp;IF('【施設用】入力シート（こちらにご入力ください）'!$D$192="２無","②無","２無")</f>
        <v>１有　　２無</v>
      </c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1"/>
    </row>
    <row r="76" spans="1:32" s="56" customFormat="1" ht="11.4" customHeight="1" thickBot="1"/>
    <row r="77" spans="1:32" s="56" customFormat="1" ht="25.5" customHeight="1" thickBot="1">
      <c r="A77" s="183" t="s">
        <v>334</v>
      </c>
      <c r="B77" s="105"/>
      <c r="C77" s="105"/>
      <c r="D77" s="105"/>
      <c r="E77" s="105"/>
      <c r="F77" s="105"/>
      <c r="G77" s="106"/>
      <c r="H77" s="169" t="str">
        <f>IF('【施設用】入力シート（こちらにご入力ください）'!$D$194="","",'【施設用】入力シート（こちらにご入力ください）'!$D$194)</f>
        <v/>
      </c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49"/>
    </row>
    <row r="78" spans="1:32" s="56" customFormat="1" ht="25.5" customHeight="1" thickBot="1">
      <c r="A78" s="130"/>
      <c r="B78" s="85"/>
      <c r="C78" s="85"/>
      <c r="D78" s="85"/>
      <c r="E78" s="85"/>
      <c r="F78" s="85"/>
      <c r="G78" s="86"/>
      <c r="H78" s="107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147"/>
    </row>
    <row r="79" spans="1:32" s="56" customFormat="1" ht="21" customHeight="1" thickBot="1">
      <c r="A79" s="151" t="s">
        <v>335</v>
      </c>
      <c r="B79" s="152"/>
      <c r="C79" s="152"/>
      <c r="D79" s="152"/>
      <c r="E79" s="152"/>
      <c r="F79" s="152"/>
      <c r="G79" s="153"/>
      <c r="H79" s="165" t="str">
        <f>"所属名　"&amp;IF('【施設用】入力シート（こちらにご入力ください）'!$D$195="","　　　　　　　",'【施設用】入力シート（こちらにご入力ください）'!$D$195)</f>
        <v>所属名　　　　　　　　</v>
      </c>
      <c r="I79" s="115"/>
      <c r="J79" s="115"/>
      <c r="K79" s="115"/>
      <c r="L79" s="115"/>
      <c r="M79" s="115"/>
      <c r="N79" s="115"/>
      <c r="O79" s="115"/>
      <c r="P79" s="115"/>
      <c r="Q79" s="171" t="str">
        <f>"職名・氏名　"&amp;IF('【施設用】入力シート（こちらにご入力ください）'!$D$196="","　　　　　　　",'【施設用】入力シート（こちらにご入力ください）'!$D$196)</f>
        <v>職名・氏名　　　　　　　　</v>
      </c>
      <c r="R79" s="115"/>
      <c r="S79" s="115"/>
      <c r="T79" s="115"/>
      <c r="U79" s="115"/>
      <c r="V79" s="115"/>
      <c r="W79" s="115"/>
      <c r="X79" s="115"/>
      <c r="Y79" s="115"/>
      <c r="Z79" s="216" t="str">
        <f>"TEL "&amp;IF('【施設用】入力シート（こちらにご入力ください）'!$D$197="","　　　　",'【施設用】入力シート（こちらにご入力ください）'!$D$197)</f>
        <v>TEL 　　　　</v>
      </c>
      <c r="AA79" s="115"/>
      <c r="AB79" s="115"/>
      <c r="AC79" s="115"/>
      <c r="AD79" s="115"/>
      <c r="AE79" s="115"/>
      <c r="AF79" s="168"/>
    </row>
  </sheetData>
  <sheetProtection algorithmName="SHA-512" hashValue="MY+J90MXuc25IKhq7XFDR6NitCHMNkEdbXz4GFRCtz/6kzGJcHdJMgHrwTzvdEKyC/hcnTMYnYKQ57AsbWNn8w==" saltValue="7y824CpvkmcpiTyCH1h71w==" spinCount="100000" sheet="1" objects="1" scenarios="1"/>
  <mergeCells count="297">
    <mergeCell ref="A1:J1"/>
    <mergeCell ref="S27:V27"/>
    <mergeCell ref="T14:AF14"/>
    <mergeCell ref="K36:N36"/>
    <mergeCell ref="V50:AA50"/>
    <mergeCell ref="I55:J55"/>
    <mergeCell ref="W34:AA35"/>
    <mergeCell ref="AE36:AF37"/>
    <mergeCell ref="A67:F67"/>
    <mergeCell ref="W53:X54"/>
    <mergeCell ref="Y53:Z54"/>
    <mergeCell ref="L44:P44"/>
    <mergeCell ref="I59:AF59"/>
    <mergeCell ref="G28:J28"/>
    <mergeCell ref="G55:H55"/>
    <mergeCell ref="W36:AA37"/>
    <mergeCell ref="A53:D54"/>
    <mergeCell ref="U54:V54"/>
    <mergeCell ref="AA55:AB55"/>
    <mergeCell ref="G65:AF65"/>
    <mergeCell ref="W32:AF32"/>
    <mergeCell ref="Y60:AB60"/>
    <mergeCell ref="A19:E19"/>
    <mergeCell ref="A55:D55"/>
    <mergeCell ref="Z79:AF79"/>
    <mergeCell ref="O34:V34"/>
    <mergeCell ref="A37:F37"/>
    <mergeCell ref="AE38:AF39"/>
    <mergeCell ref="A72:G72"/>
    <mergeCell ref="A34:F35"/>
    <mergeCell ref="G41:J41"/>
    <mergeCell ref="O38:R38"/>
    <mergeCell ref="AB45:AF45"/>
    <mergeCell ref="S41:V41"/>
    <mergeCell ref="M56:N56"/>
    <mergeCell ref="A70:AF70"/>
    <mergeCell ref="AB47:AF47"/>
    <mergeCell ref="AB44:AF44"/>
    <mergeCell ref="A73:G73"/>
    <mergeCell ref="L45:P45"/>
    <mergeCell ref="G36:J36"/>
    <mergeCell ref="A43:F43"/>
    <mergeCell ref="O64:AF64"/>
    <mergeCell ref="K68:AF68"/>
    <mergeCell ref="H73:K73"/>
    <mergeCell ref="A74:G74"/>
    <mergeCell ref="G53:H54"/>
    <mergeCell ref="I53:J54"/>
    <mergeCell ref="V3:AF3"/>
    <mergeCell ref="AA24:AC24"/>
    <mergeCell ref="Q56:R56"/>
    <mergeCell ref="W27:AF27"/>
    <mergeCell ref="W40:AF41"/>
    <mergeCell ref="R24:Z24"/>
    <mergeCell ref="S56:T56"/>
    <mergeCell ref="A15:E15"/>
    <mergeCell ref="S26:V26"/>
    <mergeCell ref="W19:AF19"/>
    <mergeCell ref="N19:S19"/>
    <mergeCell ref="W28:AF28"/>
    <mergeCell ref="AC7:AF7"/>
    <mergeCell ref="G27:J27"/>
    <mergeCell ref="AA21:AF21"/>
    <mergeCell ref="A6:F6"/>
    <mergeCell ref="G30:J30"/>
    <mergeCell ref="W16:AF16"/>
    <mergeCell ref="AE55:AF55"/>
    <mergeCell ref="AB38:AD39"/>
    <mergeCell ref="Q7:S7"/>
    <mergeCell ref="A14:E14"/>
    <mergeCell ref="K32:N32"/>
    <mergeCell ref="Q8:W8"/>
    <mergeCell ref="A77:G78"/>
    <mergeCell ref="G37:J37"/>
    <mergeCell ref="S28:V28"/>
    <mergeCell ref="K31:N31"/>
    <mergeCell ref="S55:T55"/>
    <mergeCell ref="N60:X60"/>
    <mergeCell ref="U55:V55"/>
    <mergeCell ref="S37:V37"/>
    <mergeCell ref="K40:N40"/>
    <mergeCell ref="A36:F36"/>
    <mergeCell ref="E57:X57"/>
    <mergeCell ref="G47:K47"/>
    <mergeCell ref="A45:F45"/>
    <mergeCell ref="G44:K44"/>
    <mergeCell ref="A52:K52"/>
    <mergeCell ref="A65:F65"/>
    <mergeCell ref="O30:R30"/>
    <mergeCell ref="K29:N29"/>
    <mergeCell ref="S54:T54"/>
    <mergeCell ref="H74:K74"/>
    <mergeCell ref="A63:F63"/>
    <mergeCell ref="E53:F54"/>
    <mergeCell ref="A75:G75"/>
    <mergeCell ref="U72:AA72"/>
    <mergeCell ref="T18:V18"/>
    <mergeCell ref="V47:AA47"/>
    <mergeCell ref="G7:P7"/>
    <mergeCell ref="G45:K45"/>
    <mergeCell ref="D12:AF12"/>
    <mergeCell ref="K30:N30"/>
    <mergeCell ref="AB46:AF46"/>
    <mergeCell ref="K53:L54"/>
    <mergeCell ref="F22:AF22"/>
    <mergeCell ref="O28:R28"/>
    <mergeCell ref="M53:N54"/>
    <mergeCell ref="T16:V16"/>
    <mergeCell ref="Q43:AF43"/>
    <mergeCell ref="A50:E50"/>
    <mergeCell ref="O39:R39"/>
    <mergeCell ref="AB48:AF48"/>
    <mergeCell ref="V46:AA46"/>
    <mergeCell ref="O36:R36"/>
    <mergeCell ref="G39:J39"/>
    <mergeCell ref="A22:E22"/>
    <mergeCell ref="A39:F39"/>
    <mergeCell ref="AC53:AD54"/>
    <mergeCell ref="H23:AF23"/>
    <mergeCell ref="G43:P43"/>
    <mergeCell ref="K1:AF1"/>
    <mergeCell ref="AC56:AD56"/>
    <mergeCell ref="N16:S16"/>
    <mergeCell ref="O31:R31"/>
    <mergeCell ref="O24:Q24"/>
    <mergeCell ref="T32:V32"/>
    <mergeCell ref="AB36:AD37"/>
    <mergeCell ref="Q48:U48"/>
    <mergeCell ref="V48:AA48"/>
    <mergeCell ref="Q45:U45"/>
    <mergeCell ref="S40:V40"/>
    <mergeCell ref="K27:N27"/>
    <mergeCell ref="Q6:W6"/>
    <mergeCell ref="G5:P5"/>
    <mergeCell ref="Q47:U47"/>
    <mergeCell ref="G26:J26"/>
    <mergeCell ref="G35:J35"/>
    <mergeCell ref="M55:N55"/>
    <mergeCell ref="A17:M17"/>
    <mergeCell ref="O53:V53"/>
    <mergeCell ref="S35:V35"/>
    <mergeCell ref="AA53:AB54"/>
    <mergeCell ref="Y55:Z55"/>
    <mergeCell ref="A26:F26"/>
    <mergeCell ref="Q5:W5"/>
    <mergeCell ref="S38:V38"/>
    <mergeCell ref="K41:N41"/>
    <mergeCell ref="O56:P56"/>
    <mergeCell ref="A46:F46"/>
    <mergeCell ref="K28:N28"/>
    <mergeCell ref="W29:AF29"/>
    <mergeCell ref="L51:AF51"/>
    <mergeCell ref="A13:E13"/>
    <mergeCell ref="G46:K46"/>
    <mergeCell ref="E56:F56"/>
    <mergeCell ref="F14:P14"/>
    <mergeCell ref="G56:H56"/>
    <mergeCell ref="X5:AF5"/>
    <mergeCell ref="A5:F5"/>
    <mergeCell ref="O54:P54"/>
    <mergeCell ref="A29:F29"/>
    <mergeCell ref="Q13:V13"/>
    <mergeCell ref="A16:M16"/>
    <mergeCell ref="F13:P13"/>
    <mergeCell ref="G6:P6"/>
    <mergeCell ref="A11:AF11"/>
    <mergeCell ref="W13:AF13"/>
    <mergeCell ref="A8:F8"/>
    <mergeCell ref="T7:Y7"/>
    <mergeCell ref="AC55:AD55"/>
    <mergeCell ref="I56:J56"/>
    <mergeCell ref="K56:L56"/>
    <mergeCell ref="O58:AF58"/>
    <mergeCell ref="G67:J67"/>
    <mergeCell ref="G34:N34"/>
    <mergeCell ref="A28:F28"/>
    <mergeCell ref="U56:V56"/>
    <mergeCell ref="T19:V19"/>
    <mergeCell ref="L52:AF52"/>
    <mergeCell ref="W56:X56"/>
    <mergeCell ref="G8:P8"/>
    <mergeCell ref="S39:V39"/>
    <mergeCell ref="Q44:U44"/>
    <mergeCell ref="O29:R29"/>
    <mergeCell ref="G38:J38"/>
    <mergeCell ref="A32:F32"/>
    <mergeCell ref="A30:F30"/>
    <mergeCell ref="A48:F48"/>
    <mergeCell ref="G19:K19"/>
    <mergeCell ref="AA56:AB56"/>
    <mergeCell ref="G64:K64"/>
    <mergeCell ref="A58:N58"/>
    <mergeCell ref="A59:H59"/>
    <mergeCell ref="L64:N64"/>
    <mergeCell ref="A61:H61"/>
    <mergeCell ref="L73:AF73"/>
    <mergeCell ref="AB72:AF72"/>
    <mergeCell ref="A69:G69"/>
    <mergeCell ref="H72:O72"/>
    <mergeCell ref="P72:T72"/>
    <mergeCell ref="A68:F68"/>
    <mergeCell ref="A3:J3"/>
    <mergeCell ref="Y57:AF57"/>
    <mergeCell ref="L46:P46"/>
    <mergeCell ref="A18:M18"/>
    <mergeCell ref="X8:AF8"/>
    <mergeCell ref="W31:AF31"/>
    <mergeCell ref="G68:J68"/>
    <mergeCell ref="N17:AF17"/>
    <mergeCell ref="K67:AF67"/>
    <mergeCell ref="O40:R40"/>
    <mergeCell ref="A7:F7"/>
    <mergeCell ref="Z7:AB7"/>
    <mergeCell ref="A23:G23"/>
    <mergeCell ref="A41:F41"/>
    <mergeCell ref="A10:AF10"/>
    <mergeCell ref="O27:R27"/>
    <mergeCell ref="I60:M60"/>
    <mergeCell ref="F21:Z21"/>
    <mergeCell ref="L48:P48"/>
    <mergeCell ref="G63:AF63"/>
    <mergeCell ref="L24:N24"/>
    <mergeCell ref="L50:U50"/>
    <mergeCell ref="E55:F55"/>
    <mergeCell ref="AC60:AF60"/>
    <mergeCell ref="A79:G79"/>
    <mergeCell ref="K26:N26"/>
    <mergeCell ref="A44:F44"/>
    <mergeCell ref="W38:AA39"/>
    <mergeCell ref="O55:P55"/>
    <mergeCell ref="K35:N35"/>
    <mergeCell ref="A31:F31"/>
    <mergeCell ref="W30:AF30"/>
    <mergeCell ref="W26:Z26"/>
    <mergeCell ref="A40:F40"/>
    <mergeCell ref="O32:R32"/>
    <mergeCell ref="A64:F64"/>
    <mergeCell ref="O26:R26"/>
    <mergeCell ref="O41:R41"/>
    <mergeCell ref="H79:P79"/>
    <mergeCell ref="K38:N38"/>
    <mergeCell ref="I61:M61"/>
    <mergeCell ref="G32:J32"/>
    <mergeCell ref="AB50:AF50"/>
    <mergeCell ref="AC61:AF61"/>
    <mergeCell ref="H77:AF78"/>
    <mergeCell ref="H69:AF69"/>
    <mergeCell ref="Q79:Y79"/>
    <mergeCell ref="AA26:AF26"/>
    <mergeCell ref="X6:AF6"/>
    <mergeCell ref="Q55:R55"/>
    <mergeCell ref="O37:R37"/>
    <mergeCell ref="G40:J40"/>
    <mergeCell ref="A47:F47"/>
    <mergeCell ref="V45:AA45"/>
    <mergeCell ref="G48:K48"/>
    <mergeCell ref="S31:V31"/>
    <mergeCell ref="AE56:AF56"/>
    <mergeCell ref="A56:D56"/>
    <mergeCell ref="O35:R35"/>
    <mergeCell ref="AD24:AF24"/>
    <mergeCell ref="K39:N39"/>
    <mergeCell ref="V44:AA44"/>
    <mergeCell ref="A38:F38"/>
    <mergeCell ref="G29:J29"/>
    <mergeCell ref="A12:C12"/>
    <mergeCell ref="AE53:AF54"/>
    <mergeCell ref="K55:L55"/>
    <mergeCell ref="K37:N37"/>
    <mergeCell ref="L47:P47"/>
    <mergeCell ref="AE34:AF35"/>
    <mergeCell ref="Q54:R54"/>
    <mergeCell ref="W55:X55"/>
    <mergeCell ref="H75:AF75"/>
    <mergeCell ref="Q14:S14"/>
    <mergeCell ref="Y56:Z56"/>
    <mergeCell ref="AB34:AD35"/>
    <mergeCell ref="F15:AF15"/>
    <mergeCell ref="W18:AF18"/>
    <mergeCell ref="Y61:AB61"/>
    <mergeCell ref="A24:K24"/>
    <mergeCell ref="N18:S18"/>
    <mergeCell ref="A51:K51"/>
    <mergeCell ref="F50:K50"/>
    <mergeCell ref="S29:V29"/>
    <mergeCell ref="L19:M19"/>
    <mergeCell ref="S30:V30"/>
    <mergeCell ref="A27:F27"/>
    <mergeCell ref="S36:V36"/>
    <mergeCell ref="A60:H60"/>
    <mergeCell ref="F20:AF20"/>
    <mergeCell ref="A57:D57"/>
    <mergeCell ref="N61:X61"/>
    <mergeCell ref="L74:AF74"/>
    <mergeCell ref="G31:J31"/>
    <mergeCell ref="A20:E21"/>
    <mergeCell ref="Q46:U46"/>
  </mergeCells>
  <phoneticPr fontId="11"/>
  <printOptions horizontalCentered="1"/>
  <pageMargins left="0.4" right="0.4" top="0.4" bottom="0.4" header="0.511811023622047" footer="0.511811023622047"/>
  <pageSetup paperSize="9" fitToHeight="0" orientation="portrait" horizontalDpi="300" verticalDpi="300" r:id="rId1"/>
  <rowBreaks count="1" manualBreakCount="1">
    <brk id="4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D9"/>
  <sheetViews>
    <sheetView zoomScale="145" zoomScaleNormal="145" workbookViewId="0">
      <pane xSplit="6" ySplit="8" topLeftCell="V9" activePane="bottomRight" state="frozen"/>
      <selection pane="topRight"/>
      <selection pane="bottomLeft"/>
      <selection pane="bottomRight" activeCell="C8" sqref="C8"/>
    </sheetView>
  </sheetViews>
  <sheetFormatPr defaultRowHeight="14.4"/>
  <cols>
    <col min="1" max="1" width="12" customWidth="1"/>
    <col min="2" max="2" width="25.88671875" customWidth="1"/>
    <col min="3" max="3" width="30.77734375" customWidth="1"/>
    <col min="4" max="15" width="4.44140625" customWidth="1"/>
    <col min="16" max="16" width="6.6640625" customWidth="1"/>
    <col min="17" max="18" width="4.44140625" customWidth="1"/>
    <col min="19" max="19" width="6.77734375" customWidth="1"/>
    <col min="20" max="36" width="4.44140625" customWidth="1"/>
    <col min="37" max="44" width="4.88671875" customWidth="1"/>
    <col min="45" max="51" width="4.44140625" customWidth="1"/>
    <col min="52" max="81" width="6" customWidth="1"/>
    <col min="82" max="134" width="4.44140625" customWidth="1"/>
  </cols>
  <sheetData>
    <row r="1" spans="1:134">
      <c r="A1" s="9" t="s">
        <v>336</v>
      </c>
    </row>
    <row r="2" spans="1:134">
      <c r="A2" s="3" t="s">
        <v>337</v>
      </c>
    </row>
    <row r="3" spans="1:134">
      <c r="A3" s="3" t="s">
        <v>338</v>
      </c>
    </row>
    <row r="4" spans="1:134">
      <c r="A4" s="3" t="s">
        <v>339</v>
      </c>
    </row>
    <row r="5" spans="1:134">
      <c r="A5" s="3" t="s">
        <v>340</v>
      </c>
    </row>
    <row r="7" spans="1:134" ht="19.2" customHeight="1">
      <c r="A7" s="10"/>
      <c r="B7" s="11" t="s">
        <v>341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2" t="s">
        <v>211</v>
      </c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2" t="s">
        <v>342</v>
      </c>
      <c r="BO7" s="12" t="s">
        <v>343</v>
      </c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2" t="s">
        <v>342</v>
      </c>
      <c r="CD7" s="12" t="s">
        <v>342</v>
      </c>
      <c r="CE7" s="12" t="s">
        <v>342</v>
      </c>
      <c r="CF7" s="12" t="s">
        <v>342</v>
      </c>
      <c r="CG7" s="10"/>
      <c r="CH7" s="10"/>
      <c r="CI7" s="10"/>
      <c r="CJ7" s="10"/>
      <c r="CK7" s="10"/>
      <c r="CL7" s="10"/>
      <c r="CM7" s="12"/>
      <c r="CN7" s="12"/>
      <c r="CO7" s="12"/>
      <c r="CP7" s="12"/>
      <c r="CQ7" s="12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3" t="s">
        <v>344</v>
      </c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2" t="s">
        <v>342</v>
      </c>
    </row>
    <row r="8" spans="1:134" ht="112.5" customHeight="1">
      <c r="A8" s="14" t="s">
        <v>345</v>
      </c>
      <c r="B8" s="15" t="s">
        <v>346</v>
      </c>
      <c r="C8" s="16" t="s">
        <v>347</v>
      </c>
      <c r="D8" s="17" t="s">
        <v>348</v>
      </c>
      <c r="E8" s="18" t="s">
        <v>349</v>
      </c>
      <c r="F8" s="18" t="s">
        <v>350</v>
      </c>
      <c r="G8" s="18" t="s">
        <v>52</v>
      </c>
      <c r="H8" s="18" t="s">
        <v>351</v>
      </c>
      <c r="I8" s="18" t="s">
        <v>352</v>
      </c>
      <c r="J8" s="18" t="s">
        <v>353</v>
      </c>
      <c r="K8" s="18" t="s">
        <v>354</v>
      </c>
      <c r="L8" s="18" t="s">
        <v>355</v>
      </c>
      <c r="M8" s="19" t="s">
        <v>356</v>
      </c>
      <c r="N8" s="19" t="s">
        <v>357</v>
      </c>
      <c r="O8" s="20" t="s">
        <v>358</v>
      </c>
      <c r="P8" s="20" t="s">
        <v>359</v>
      </c>
      <c r="Q8" s="20" t="s">
        <v>360</v>
      </c>
      <c r="R8" s="20" t="s">
        <v>361</v>
      </c>
      <c r="S8" s="20" t="s">
        <v>362</v>
      </c>
      <c r="T8" s="21" t="s">
        <v>363</v>
      </c>
      <c r="U8" s="21" t="s">
        <v>364</v>
      </c>
      <c r="V8" s="21" t="s">
        <v>365</v>
      </c>
      <c r="W8" s="21" t="s">
        <v>366</v>
      </c>
      <c r="X8" s="21" t="s">
        <v>367</v>
      </c>
      <c r="Y8" s="21" t="s">
        <v>368</v>
      </c>
      <c r="Z8" s="22" t="s">
        <v>369</v>
      </c>
      <c r="AA8" s="22" t="s">
        <v>370</v>
      </c>
      <c r="AB8" s="22" t="s">
        <v>371</v>
      </c>
      <c r="AC8" s="23" t="s">
        <v>372</v>
      </c>
      <c r="AD8" s="23" t="s">
        <v>373</v>
      </c>
      <c r="AE8" s="23" t="s">
        <v>374</v>
      </c>
      <c r="AF8" s="24" t="s">
        <v>375</v>
      </c>
      <c r="AG8" s="24" t="s">
        <v>376</v>
      </c>
      <c r="AH8" s="24" t="s">
        <v>377</v>
      </c>
      <c r="AI8" s="24" t="s">
        <v>378</v>
      </c>
      <c r="AJ8" s="25" t="s">
        <v>379</v>
      </c>
      <c r="AK8" s="26" t="s">
        <v>380</v>
      </c>
      <c r="AL8" s="26" t="s">
        <v>381</v>
      </c>
      <c r="AM8" s="26" t="s">
        <v>382</v>
      </c>
      <c r="AN8" s="26" t="s">
        <v>383</v>
      </c>
      <c r="AO8" s="26" t="s">
        <v>384</v>
      </c>
      <c r="AP8" s="27" t="s">
        <v>385</v>
      </c>
      <c r="AQ8" s="27" t="s">
        <v>386</v>
      </c>
      <c r="AR8" s="26" t="s">
        <v>387</v>
      </c>
      <c r="AS8" s="28" t="s">
        <v>388</v>
      </c>
      <c r="AT8" s="28" t="s">
        <v>389</v>
      </c>
      <c r="AU8" s="28" t="s">
        <v>390</v>
      </c>
      <c r="AV8" s="28" t="s">
        <v>391</v>
      </c>
      <c r="AW8" s="28" t="s">
        <v>392</v>
      </c>
      <c r="AX8" s="23" t="s">
        <v>211</v>
      </c>
      <c r="AY8" s="23" t="s">
        <v>343</v>
      </c>
      <c r="AZ8" s="29" t="s">
        <v>393</v>
      </c>
      <c r="BA8" s="29" t="s">
        <v>394</v>
      </c>
      <c r="BB8" s="29" t="s">
        <v>395</v>
      </c>
      <c r="BC8" s="29" t="s">
        <v>396</v>
      </c>
      <c r="BD8" s="29" t="s">
        <v>397</v>
      </c>
      <c r="BE8" s="29" t="s">
        <v>398</v>
      </c>
      <c r="BF8" s="29" t="s">
        <v>399</v>
      </c>
      <c r="BG8" s="29" t="s">
        <v>400</v>
      </c>
      <c r="BH8" s="29" t="s">
        <v>401</v>
      </c>
      <c r="BI8" s="29" t="s">
        <v>402</v>
      </c>
      <c r="BJ8" s="29" t="s">
        <v>403</v>
      </c>
      <c r="BK8" s="29" t="s">
        <v>404</v>
      </c>
      <c r="BL8" s="29" t="s">
        <v>405</v>
      </c>
      <c r="BM8" s="29" t="s">
        <v>406</v>
      </c>
      <c r="BN8" s="29" t="s">
        <v>407</v>
      </c>
      <c r="BO8" s="30" t="s">
        <v>393</v>
      </c>
      <c r="BP8" s="30" t="s">
        <v>394</v>
      </c>
      <c r="BQ8" s="30" t="s">
        <v>395</v>
      </c>
      <c r="BR8" s="30" t="s">
        <v>396</v>
      </c>
      <c r="BS8" s="30" t="s">
        <v>397</v>
      </c>
      <c r="BT8" s="30" t="s">
        <v>398</v>
      </c>
      <c r="BU8" s="30" t="s">
        <v>399</v>
      </c>
      <c r="BV8" s="30" t="s">
        <v>400</v>
      </c>
      <c r="BW8" s="30" t="s">
        <v>401</v>
      </c>
      <c r="BX8" s="30" t="s">
        <v>402</v>
      </c>
      <c r="BY8" s="30" t="s">
        <v>403</v>
      </c>
      <c r="BZ8" s="30" t="s">
        <v>404</v>
      </c>
      <c r="CA8" s="30" t="s">
        <v>405</v>
      </c>
      <c r="CB8" s="30" t="s">
        <v>406</v>
      </c>
      <c r="CC8" s="30" t="s">
        <v>407</v>
      </c>
      <c r="CD8" s="30" t="s">
        <v>408</v>
      </c>
      <c r="CE8" s="30" t="s">
        <v>409</v>
      </c>
      <c r="CF8" s="30" t="s">
        <v>410</v>
      </c>
      <c r="CG8" s="31" t="s">
        <v>411</v>
      </c>
      <c r="CH8" s="31" t="s">
        <v>412</v>
      </c>
      <c r="CI8" s="31" t="s">
        <v>413</v>
      </c>
      <c r="CJ8" s="31" t="s">
        <v>414</v>
      </c>
      <c r="CK8" s="23" t="s">
        <v>415</v>
      </c>
      <c r="CL8" s="23" t="s">
        <v>416</v>
      </c>
      <c r="CM8" s="32" t="s">
        <v>417</v>
      </c>
      <c r="CN8" s="32" t="s">
        <v>418</v>
      </c>
      <c r="CO8" s="32" t="s">
        <v>419</v>
      </c>
      <c r="CP8" s="32" t="s">
        <v>420</v>
      </c>
      <c r="CQ8" s="32" t="s">
        <v>421</v>
      </c>
      <c r="CR8" s="23" t="s">
        <v>422</v>
      </c>
      <c r="CS8" s="23" t="s">
        <v>423</v>
      </c>
      <c r="CT8" s="23" t="s">
        <v>424</v>
      </c>
      <c r="CU8" s="23" t="s">
        <v>425</v>
      </c>
      <c r="CV8" s="23" t="s">
        <v>426</v>
      </c>
      <c r="CW8" s="23" t="s">
        <v>427</v>
      </c>
      <c r="CX8" s="23" t="s">
        <v>428</v>
      </c>
      <c r="CY8" s="23" t="s">
        <v>429</v>
      </c>
      <c r="CZ8" s="18" t="s">
        <v>430</v>
      </c>
      <c r="DA8" s="18" t="s">
        <v>431</v>
      </c>
      <c r="DB8" s="18" t="s">
        <v>432</v>
      </c>
      <c r="DC8" s="33" t="s">
        <v>433</v>
      </c>
      <c r="DD8" s="33" t="s">
        <v>434</v>
      </c>
      <c r="DE8" s="33" t="s">
        <v>435</v>
      </c>
      <c r="DF8" s="33" t="s">
        <v>436</v>
      </c>
      <c r="DG8" s="33" t="s">
        <v>437</v>
      </c>
      <c r="DH8" s="33" t="s">
        <v>438</v>
      </c>
      <c r="DI8" s="33" t="s">
        <v>439</v>
      </c>
      <c r="DJ8" s="18" t="s">
        <v>440</v>
      </c>
      <c r="DK8" s="18" t="s">
        <v>441</v>
      </c>
      <c r="DL8" s="34" t="s">
        <v>442</v>
      </c>
      <c r="DM8" s="34" t="s">
        <v>443</v>
      </c>
      <c r="DN8" s="34" t="s">
        <v>444</v>
      </c>
      <c r="DO8" s="34" t="s">
        <v>445</v>
      </c>
      <c r="DP8" s="34" t="s">
        <v>446</v>
      </c>
      <c r="DQ8" s="34" t="s">
        <v>447</v>
      </c>
      <c r="DR8" s="34" t="s">
        <v>448</v>
      </c>
      <c r="DS8" s="34" t="s">
        <v>449</v>
      </c>
      <c r="DT8" s="23" t="s">
        <v>450</v>
      </c>
      <c r="DU8" s="23" t="s">
        <v>451</v>
      </c>
      <c r="DV8" s="23" t="s">
        <v>452</v>
      </c>
      <c r="DW8" s="23" t="s">
        <v>453</v>
      </c>
      <c r="DX8" s="23" t="s">
        <v>454</v>
      </c>
      <c r="DY8" s="23" t="s">
        <v>455</v>
      </c>
      <c r="DZ8" s="23" t="s">
        <v>456</v>
      </c>
      <c r="EA8" s="23" t="s">
        <v>457</v>
      </c>
      <c r="EB8" s="14" t="s">
        <v>458</v>
      </c>
      <c r="EC8" s="35" t="s">
        <v>459</v>
      </c>
      <c r="ED8" s="35" t="s">
        <v>460</v>
      </c>
    </row>
    <row r="9" spans="1:134" ht="18" customHeight="1">
      <c r="A9" s="36" t="str">
        <f>IF('【施設用】入力シート（こちらにご入力ください）'!$I$1="","",'【施設用】入力シート（こちらにご入力ください）'!$I$1)</f>
        <v/>
      </c>
      <c r="B9" s="37" t="str">
        <f>IF('【施設用】入力シート（こちらにご入力ください）'!$D$12="","",'【施設用】入力シート（こちらにご入力ください）'!$D$12)</f>
        <v/>
      </c>
      <c r="C9" s="37" t="str">
        <f>IF('【施設用】入力シート（こちらにご入力ください）'!$D$14="","",'【施設用】入力シート（こちらにご入力ください）'!$D$14)</f>
        <v/>
      </c>
      <c r="D9" s="38" t="str">
        <f>IF(S9="","",IF(OR(MAX(O9:Q9)&gt;=100,S9&gt;=250),1,IF(OR(MAX(O9:Q9)&gt;=20,S9&gt;=50),2,"")))</f>
        <v/>
      </c>
      <c r="E9" s="39" t="str">
        <f>IF(S9="","",IF(OR(MAX(O9:Q9)&gt;=300,S9&gt;=750),2,IF(OR(MAX(O9:Q9)&gt;=100,S9&gt;=250),3,4)))</f>
        <v/>
      </c>
      <c r="F9" s="45"/>
      <c r="G9" s="39" t="str">
        <f>IF('【施設用】入力シート（こちらにご入力ください）'!$D$30="１直営",1,IF('【施設用】入力シート（こちらにご入力ください）'!$D$30="２委託",2,"*"))</f>
        <v>*</v>
      </c>
      <c r="H9" s="39" t="str">
        <f>IF('【施設用】入力シート（こちらにご入力ください）'!$D$30="１直営","-",IF('【施設用】入力シート（こちらにご入力ください）'!$D$32="１有",1,IF('【施設用】入力シート（こちらにご入力ください）'!$D$32="２無",2,"*")))</f>
        <v>*</v>
      </c>
      <c r="I9" s="39" t="str">
        <f>IF('【施設用】入力シート（こちらにご入力ください）'!$D$45="１有",1,IF('【施設用】入力シート（こちらにご入力ください）'!$D$45="２無",2,"*"))</f>
        <v>*</v>
      </c>
      <c r="J9" s="39" t="str">
        <f>IF('【施設用】入力シート（こちらにご入力ください）'!$D$46="１有",1,IF('【施設用】入力シート（こちらにご入力ください）'!$D$46="２無",2,"*"))</f>
        <v>*</v>
      </c>
      <c r="K9" s="39" t="str">
        <f>IFERROR(MATCH('【施設用】入力シート（こちらにご入力ください）'!$D$48,選択肢!$D$1:$D$4,0),"*")</f>
        <v>*</v>
      </c>
      <c r="L9" s="39" t="s">
        <v>461</v>
      </c>
      <c r="M9" s="39" t="str">
        <f>IF('【施設用】入力シート（こちらにご入力ください）'!$D$50="１有",1,IF('【施設用】入力シート（こちらにご入力ください）'!$D$50="２無",2,"*"))</f>
        <v>*</v>
      </c>
      <c r="N9" s="39" t="str">
        <f>IF('【施設用】入力シート（こちらにご入力ください）'!$D$67="１有",1,IF('【施設用】入力シート（こちらにご入力ください）'!$D$67="２無",2,"*"))</f>
        <v>*</v>
      </c>
      <c r="O9" s="39" t="str">
        <f>IF(COUNT('【施設用】入力シート（こちらにご入力ください）'!$D$72:$F$76,'【施設用】入力シート（こちらにご入力ください）'!$J$72:$J$76)=0,"",SUM('【施設用】入力シート（こちらにご入力ください）'!$D$72:$D$76))</f>
        <v/>
      </c>
      <c r="P9" s="39" t="str">
        <f>IF(COUNT('【施設用】入力シート（こちらにご入力ください）'!$D$72:$F$76,'【施設用】入力シート（こちらにご入力ください）'!$J$72:$J$76)=0,"",SUM('【施設用】入力シート（こちらにご入力ください）'!$E$72:$E$76))</f>
        <v/>
      </c>
      <c r="Q9" s="39" t="str">
        <f>IF(COUNT('【施設用】入力シート（こちらにご入力ください）'!$D$72:$F$76,'【施設用】入力シート（こちらにご入力ください）'!$J$72:$J$76)=0,"",SUM('【施設用】入力シート（こちらにご入力ください）'!$F$72:$F$76))</f>
        <v/>
      </c>
      <c r="R9" s="39" t="str">
        <f>IF(COUNT('【施設用】入力シート（こちらにご入力ください）'!$D$72:$F$76,'【施設用】入力シート（こちらにご入力ください）'!$J$72:$J$76)=0,"",SUM('【施設用】入力シート（こちらにご入力ください）'!$J$72:$J$76))</f>
        <v/>
      </c>
      <c r="S9" s="39" t="str">
        <f>IF(O9="","",SUM(O9:R9))</f>
        <v/>
      </c>
      <c r="T9" s="39" t="str">
        <f>IFERROR(MATCH('【施設用】入力シート（こちらにご入力ください）'!$D$81,選択肢!$F$1:$F$2,0),"*")</f>
        <v>*</v>
      </c>
      <c r="U9" s="39" t="s">
        <v>461</v>
      </c>
      <c r="V9" s="39" t="s">
        <v>461</v>
      </c>
      <c r="W9" s="39" t="str">
        <f>IF('【施設用】入力シート（こちらにご入力ください）'!$D$82="１有",1,IF('【施設用】入力シート（こちらにご入力ください）'!$D$82="２無",2,"*"))</f>
        <v>*</v>
      </c>
      <c r="X9" s="39" t="str">
        <f>IF('【施設用】入力シート（こちらにご入力ください）'!$D$84="１有",1,IF('【施設用】入力シート（こちらにご入力ください）'!$D$84="２無",2,"*"))</f>
        <v>*</v>
      </c>
      <c r="Y9" s="39" t="str">
        <f>IF('【施設用】入力シート（こちらにご入力ください）'!$D$86="１有",1,IF('【施設用】入力シート（こちらにご入力ください）'!$D$86="２無",2,"*"))</f>
        <v>*</v>
      </c>
      <c r="Z9" s="39">
        <f>IF('【施設用】入力シート（こちらにご入力ください）'!$D$89="",0,'【施設用】入力シート（こちらにご入力ください）'!$D$89)</f>
        <v>0</v>
      </c>
      <c r="AA9" s="39">
        <f>IF('【施設用】入力シート（こちらにご入力ください）'!$D$90="",0,'【施設用】入力シート（こちらにご入力ください）'!$D$90)</f>
        <v>0</v>
      </c>
      <c r="AB9" s="39">
        <f>IF('【施設用】入力シート（こちらにご入力ください）'!$D$91="",0,'【施設用】入力シート（こちらにご入力ください）'!$D$91)</f>
        <v>0</v>
      </c>
      <c r="AC9" s="39">
        <f>IF('【施設用】入力シート（こちらにご入力ください）'!$F$89="",0,'【施設用】入力シート（こちらにご入力ください）'!$F$89)</f>
        <v>0</v>
      </c>
      <c r="AD9" s="39">
        <f>IF('【施設用】入力シート（こちらにご入力ください）'!$F$90="",0,'【施設用】入力シート（こちらにご入力ください）'!$F$90)</f>
        <v>0</v>
      </c>
      <c r="AE9" s="39">
        <f>IF('【施設用】入力シート（こちらにご入力ください）'!$F$91="",0,'【施設用】入力シート（こちらにご入力ください）'!$F$91)</f>
        <v>0</v>
      </c>
      <c r="AF9" s="39">
        <f>SUM(Z9,AC9)</f>
        <v>0</v>
      </c>
      <c r="AG9" s="39">
        <f>SUM(AA9,AD9)</f>
        <v>0</v>
      </c>
      <c r="AH9" s="39">
        <f>SUM(AB9,AE9)</f>
        <v>0</v>
      </c>
      <c r="AI9" s="39" t="str">
        <f>IF(COUNT('【施設用】入力シート（こちらにご入力ください）'!$D$89:$G$93)=0,"",IF(AND(N(AF9)&gt;0,N(AG9)&gt;0),2,IF(N(AF9)&gt;0,1,IF(N(AG9)&gt;0,3,4))))</f>
        <v/>
      </c>
      <c r="AJ9" s="39" t="str">
        <f>IF('【施設用】入力シート（こちらにご入力ください）'!$D$103="１有",1,IF('【施設用】入力シート（こちらにご入力ください）'!$D$103="２無",2,"*"))</f>
        <v>*</v>
      </c>
      <c r="AK9" s="39" t="s">
        <v>461</v>
      </c>
      <c r="AL9" s="39" t="s">
        <v>461</v>
      </c>
      <c r="AM9" s="39" t="str">
        <f>IF(COUNT('【施設用】入力シート（こちらにご入力ください）'!$E$107:$E$109)=0,"*",SUM('【施設用】入力シート（こちらにご入力ください）'!$E$107:$E$109))</f>
        <v>*</v>
      </c>
      <c r="AN9" s="39" t="str">
        <f>IF(COUNT('【施設用】入力シート（こちらにご入力ください）'!$F$107:$F$109)=0,"*",SUM('【施設用】入力シート（こちらにご入力ください）'!$F$107:$F$109))</f>
        <v>*</v>
      </c>
      <c r="AO9" s="39" t="str">
        <f>IF(COUNT('【施設用】入力シート（こちらにご入力ください）'!$G$107:$G$109)=0,"*",SUM('【施設用】入力シート（こちらにご入力ください）'!$G$107:$G$109))</f>
        <v>*</v>
      </c>
      <c r="AP9" s="61" t="str">
        <f>IF(AND(ISNUMBER(AM9),ISNUMBER(AN9)),IF(AM9&gt;0,AN9/AM9*100,""),"")</f>
        <v/>
      </c>
      <c r="AQ9" s="61" t="str">
        <f>IF(AND(ISNUMBER(AM9),ISNUMBER(AO9)),IF(AM9&gt;0,AO9/AM9*100,""),"")</f>
        <v/>
      </c>
      <c r="AR9" s="61" t="str">
        <f>IF(AND(ISNUMBER(AM9),ISNUMBER(AN9),ISNUMBER(AO9)),IF(AM9&gt;0,(AN9+AO9)/AM9*100,""),"")</f>
        <v/>
      </c>
      <c r="AS9" s="39" t="str">
        <f>IF('【施設用】入力シート（こちらにご入力ください）'!$D$112="１有",1,IF('【施設用】入力シート（こちらにご入力ください）'!$D$112="２無",2,"*"))</f>
        <v>*</v>
      </c>
      <c r="AT9" s="39" t="str">
        <f>IF('【施設用】入力シート（こちらにご入力ください）'!$D$113="１有",1,IF('【施設用】入力シート（こちらにご入力ください）'!$D$113="２無",2,"*"))</f>
        <v>*</v>
      </c>
      <c r="AU9" s="39">
        <f>IF(COUNT('【施設用】入力シート（こちらにご入力ください）'!$F$107:$G$109)&gt;0,1,2)</f>
        <v>2</v>
      </c>
      <c r="AV9" s="39" t="str">
        <f>IF('【施設用】入力シート（こちらにご入力ください）'!$D$115="１有",1,IF('【施設用】入力シート（こちらにご入力ください）'!$D$115="２無",2,"*"))</f>
        <v>*</v>
      </c>
      <c r="AW9" s="39" t="str">
        <f>IF('【施設用】入力シート（こちらにご入力ください）'!$D$116="１有",1,IF('【施設用】入力シート（こちらにご入力ください）'!$D$116="２無",2,"*"))</f>
        <v>*</v>
      </c>
      <c r="AX9" s="39" t="str">
        <f>IF(COUNT('【施設用】入力シート（こちらにご入力ください）'!$D$129:$Q$129)&gt;0,1,"*")</f>
        <v>*</v>
      </c>
      <c r="AY9" s="39" t="str">
        <f>IF(COUNT('【施設用】入力シート（こちらにご入力ください）'!$D$130:$Q$130)&gt;0,1,"*")</f>
        <v>*</v>
      </c>
      <c r="AZ9" s="40" t="str">
        <f>IF('【施設用】入力シート（こちらにご入力ください）'!$D$129="","*",'【施設用】入力シート（こちらにご入力ください）'!$D$129)</f>
        <v>*</v>
      </c>
      <c r="BA9" s="62" t="str">
        <f>IF('【施設用】入力シート（こちらにご入力ください）'!$E$129="","*",'【施設用】入力シート（こちらにご入力ください）'!$E$129)</f>
        <v>*</v>
      </c>
      <c r="BB9" s="62" t="str">
        <f>IF('【施設用】入力シート（こちらにご入力ください）'!$F$129="","*",'【施設用】入力シート（こちらにご入力ください）'!$F$129)</f>
        <v>*</v>
      </c>
      <c r="BC9" s="40" t="str">
        <f>IF('【施設用】入力シート（こちらにご入力ください）'!$G$129="","*",'【施設用】入力シート（こちらにご入力ください）'!$G$129)</f>
        <v>*</v>
      </c>
      <c r="BD9" s="62" t="str">
        <f>IF('【施設用】入力シート（こちらにご入力ください）'!$H$129="","*",'【施設用】入力シート（こちらにご入力ください）'!$H$129)</f>
        <v>*</v>
      </c>
      <c r="BE9" s="40" t="str">
        <f>IF('【施設用】入力シート（こちらにご入力ください）'!$I$129="","*",'【施設用】入力シート（こちらにご入力ください）'!$I$129)</f>
        <v>*</v>
      </c>
      <c r="BF9" s="50" t="str">
        <f>IF('【施設用】入力シート（こちらにご入力ください）'!$J$129="","*",'【施設用】入力シート（こちらにご入力ください）'!$J$129)</f>
        <v>*</v>
      </c>
      <c r="BG9" s="50" t="str">
        <f>IF('【施設用】入力シート（こちらにご入力ください）'!$K$129="","*",'【施設用】入力シート（こちらにご入力ください）'!$K$129)</f>
        <v>*</v>
      </c>
      <c r="BH9" s="40" t="str">
        <f>IF('【施設用】入力シート（こちらにご入力ください）'!$L$129="","*",'【施設用】入力シート（こちらにご入力ください）'!$L$129)</f>
        <v>*</v>
      </c>
      <c r="BI9" s="62" t="str">
        <f>IF('【施設用】入力シート（こちらにご入力ください）'!$M$129="","*",'【施設用】入力シート（こちらにご入力ください）'!$M$129)</f>
        <v>*</v>
      </c>
      <c r="BJ9" s="62" t="str">
        <f>IF('【施設用】入力シート（こちらにご入力ください）'!$N$129="","*",'【施設用】入力シート（こちらにご入力ください）'!$N$129)</f>
        <v>*</v>
      </c>
      <c r="BK9" s="62" t="str">
        <f>IF('【施設用】入力シート（こちらにご入力ください）'!$O$129="","*",'【施設用】入力シート（こちらにご入力ください）'!$O$129)</f>
        <v>*</v>
      </c>
      <c r="BL9" s="62" t="str">
        <f>IF('【施設用】入力シート（こちらにご入力ください）'!$P$129="","*",'【施設用】入力シート（こちらにご入力ください）'!$P$129)</f>
        <v>*</v>
      </c>
      <c r="BM9" s="62" t="str">
        <f>IF('【施設用】入力シート（こちらにご入力ください）'!$Q$129="","*",'【施設用】入力シート（こちらにご入力ください）'!$Q$129)</f>
        <v>*</v>
      </c>
      <c r="BN9" s="40" t="str">
        <f>IF('【施設用】入力シート（こちらにご入力ください）'!$D$146="","*",'【施設用】入力シート（こちらにご入力ください）'!$D$146)</f>
        <v>*</v>
      </c>
      <c r="BO9" s="40" t="str">
        <f>IF('【施設用】入力シート（こちらにご入力ください）'!$D$130="","*",'【施設用】入力シート（こちらにご入力ください）'!$D$130)</f>
        <v>*</v>
      </c>
      <c r="BP9" s="62" t="str">
        <f>IF('【施設用】入力シート（こちらにご入力ください）'!$E$130="","*",'【施設用】入力シート（こちらにご入力ください）'!$E$130)</f>
        <v>*</v>
      </c>
      <c r="BQ9" s="62" t="str">
        <f>IF('【施設用】入力シート（こちらにご入力ください）'!$F$130="","*",'【施設用】入力シート（こちらにご入力ください）'!$F$130)</f>
        <v>*</v>
      </c>
      <c r="BR9" s="40" t="str">
        <f>IF('【施設用】入力シート（こちらにご入力ください）'!$G$130="","*",'【施設用】入力シート（こちらにご入力ください）'!$G$130)</f>
        <v>*</v>
      </c>
      <c r="BS9" s="62" t="str">
        <f>IF('【施設用】入力シート（こちらにご入力ください）'!$H$130="","*",'【施設用】入力シート（こちらにご入力ください）'!$H$130)</f>
        <v>*</v>
      </c>
      <c r="BT9" s="40" t="str">
        <f>IF('【施設用】入力シート（こちらにご入力ください）'!$I$130="","*",'【施設用】入力シート（こちらにご入力ください）'!$I$130)</f>
        <v>*</v>
      </c>
      <c r="BU9" s="50" t="str">
        <f>IF('【施設用】入力シート（こちらにご入力ください）'!$J$130="","*",'【施設用】入力シート（こちらにご入力ください）'!$J$130)</f>
        <v>*</v>
      </c>
      <c r="BV9" s="50" t="str">
        <f>IF('【施設用】入力シート（こちらにご入力ください）'!$K$130="","*",'【施設用】入力シート（こちらにご入力ください）'!$K$130)</f>
        <v>*</v>
      </c>
      <c r="BW9" s="40" t="str">
        <f>IF('【施設用】入力シート（こちらにご入力ください）'!$L$130="","*",'【施設用】入力シート（こちらにご入力ください）'!$L$130)</f>
        <v>*</v>
      </c>
      <c r="BX9" s="62" t="str">
        <f>IF('【施設用】入力シート（こちらにご入力ください）'!$M$130="","*",'【施設用】入力シート（こちらにご入力ください）'!$M$130)</f>
        <v>*</v>
      </c>
      <c r="BY9" s="62" t="str">
        <f>IF('【施設用】入力シート（こちらにご入力ください）'!$N$130="","*",'【施設用】入力シート（こちらにご入力ください）'!$N$130)</f>
        <v>*</v>
      </c>
      <c r="BZ9" s="62" t="str">
        <f>IF('【施設用】入力シート（こちらにご入力ください）'!$O$130="","*",'【施設用】入力シート（こちらにご入力ください）'!$O$130)</f>
        <v>*</v>
      </c>
      <c r="CA9" s="62" t="str">
        <f>IF('【施設用】入力シート（こちらにご入力ください）'!$P$130="","*",'【施設用】入力シート（こちらにご入力ください）'!$P$130)</f>
        <v>*</v>
      </c>
      <c r="CB9" s="62" t="str">
        <f>IF('【施設用】入力シート（こちらにご入力ください）'!$Q$130="","*",'【施設用】入力シート（こちらにご入力ください）'!$Q$130)</f>
        <v>*</v>
      </c>
      <c r="CC9" s="40" t="str">
        <f>IF('【施設用】入力シート（こちらにご入力ください）'!$D$147="","*",'【施設用】入力シート（こちらにご入力ください）'!$D$147)</f>
        <v>*</v>
      </c>
      <c r="CD9" s="41"/>
      <c r="CE9" s="39" t="str">
        <f>IF(AND(ISNUMBER(CC9),ISNUMBER(CD9)),CC9-CD9,"")</f>
        <v/>
      </c>
      <c r="CF9" s="39" t="str">
        <f>IF('【施設用】入力シート（こちらにご入力ください）'!$D$145="１日",1,IF('【施設用】入力シート（こちらにご入力ください）'!$D$145="１食",2,"*"))</f>
        <v>*</v>
      </c>
      <c r="CG9" s="39" t="str">
        <f>IF(COUNT('【施設用】入力シート（こちらにご入力ください）'!$D$149,'【施設用】入力シート（こちらにご入力ください）'!$D$150,'【施設用】入力シート（こちらにご入力ください）'!$D$152)&gt;0,2,"*")</f>
        <v>*</v>
      </c>
      <c r="CH9" s="39" t="str">
        <f>IF('【施設用】入力シート（こちらにご入力ください）'!$D$149&lt;&gt;"",'【施設用】入力シート（こちらにご入力ください）'!$D$149,IF(OR(N('【施設用】入力シート（こちらにご入力ください）'!$D$23)&gt;0,COUNT('【施設用】入力シート（こちらにご入力ください）'!$D$72:$F$72)&gt;0),"*","-"))</f>
        <v>-</v>
      </c>
      <c r="CI9" s="39" t="str">
        <f>IF('【施設用】入力シート（こちらにご入力ください）'!$D$150&lt;&gt;"",'【施設用】入力シート（こちらにご入力ください）'!$D$150,IF(OR(N('【施設用】入力シート（こちらにご入力ください）'!$D$24)&gt;0,COUNT('【施設用】入力シート（こちらにご入力ください）'!$D$73:$F$73)&gt;0),"*","-"))</f>
        <v>-</v>
      </c>
      <c r="CJ9" s="39" t="str">
        <f>IF('【施設用】入力シート（こちらにご入力ください）'!$D$152&lt;&gt;"",'【施設用】入力シート（こちらにご入力ください）'!$D$152,IF(OR('【施設用】入力シート（こちらにご入力ください）'!$D$27&lt;&gt;"",N('【施設用】入力シート（こちらにご入力ください）'!$D$28)&gt;0,COUNT('【施設用】入力シート（こちらにご入力ください）'!$D$76:$F$76)&gt;0),"*","-"))</f>
        <v>-</v>
      </c>
      <c r="CK9" s="39" t="str">
        <f>IF(OR('【施設用】入力シート（こちらにご入力ください）'!$D$119&lt;&gt;"",'【施設用】入力シート（こちらにご入力ください）'!$D$120&lt;&gt;""),1,"*")</f>
        <v>*</v>
      </c>
      <c r="CL9" s="39" t="str">
        <f>IF('【施設用】入力シート（こちらにご入力ください）'!$D$121&lt;&gt;"",1,"*")</f>
        <v>*</v>
      </c>
      <c r="CM9" s="42" t="str">
        <f>IF('【施設用】入力シート（こちらにご入力ください）'!$D$122="○",1,IF('【施設用】入力シート（こちらにご入力ください）'!$D$122="－",2,"*"))</f>
        <v>*</v>
      </c>
      <c r="CN9" s="42" t="str">
        <f>IF('【施設用】入力シート（こちらにご入力ください）'!$D$123="○",1,IF('【施設用】入力シート（こちらにご入力ください）'!$D$123="－",2,"*"))</f>
        <v>*</v>
      </c>
      <c r="CO9" s="42" t="str">
        <f>IF('【施設用】入力シート（こちらにご入力ください）'!$D$124="○",1,IF('【施設用】入力シート（こちらにご入力ください）'!$D$124="－",2,"*"))</f>
        <v>*</v>
      </c>
      <c r="CP9" s="42" t="str">
        <f>IF('【施設用】入力シート（こちらにご入力ください）'!$D$125="○",1,IF('【施設用】入力シート（こちらにご入力ください）'!$D$125="－",2,"*"))</f>
        <v>*</v>
      </c>
      <c r="CQ9" s="42" t="str">
        <f>IF('【施設用】入力シート（こちらにご入力ください）'!$D$126="○",1,IF('【施設用】入力シート（こちらにご入力ください）'!$D$126="－",2,"*"))</f>
        <v>*</v>
      </c>
      <c r="CR9" s="39" t="str">
        <f>IF('【施設用】入力シート（こちらにご入力ください）'!$D$132="○",1,IF('【施設用】入力シート（こちらにご入力ください）'!$D$132="－",2,"*"))</f>
        <v>*</v>
      </c>
      <c r="CS9" s="39" t="str">
        <f>IF('【施設用】入力シート（こちらにご入力ください）'!$D$133="○",1,IF('【施設用】入力シート（こちらにご入力ください）'!$D$133="－",2,"*"))</f>
        <v>*</v>
      </c>
      <c r="CT9" s="39" t="str">
        <f>IF('【施設用】入力シート（こちらにご入力ください）'!$D$134="○",1,IF('【施設用】入力シート（こちらにご入力ください）'!$D$134="－",2,"*"))</f>
        <v>*</v>
      </c>
      <c r="CU9" s="39" t="str">
        <f>IF('【施設用】入力シート（こちらにご入力ください）'!$D$135="○",1,IF('【施設用】入力シート（こちらにご入力ください）'!$D$135="－",2,"*"))</f>
        <v>*</v>
      </c>
      <c r="CV9" s="39" t="str">
        <f>IF('【施設用】入力シート（こちらにご入力ください）'!$D$138="１実施している",1,IF('【施設用】入力シート（こちらにご入力ください）'!$D$138="２実施していない",2,"*"))</f>
        <v>*</v>
      </c>
      <c r="CW9" s="39" t="str">
        <f>IF('【施設用】入力シート（こちらにご入力ください）'!$D$140="１有",1,IF('【施設用】入力シート（こちらにご入力ください）'!$D$140="２無",2,"*"))</f>
        <v>*</v>
      </c>
      <c r="CX9" s="39" t="str">
        <f>IF('【施設用】入力シート（こちらにご入力ください）'!$D$142="１有",1,IF('【施設用】入力シート（こちらにご入力ください）'!$D$142="２無",2,"*"))</f>
        <v>*</v>
      </c>
      <c r="CY9" s="39" t="str">
        <f>IF('【施設用】入力シート（こちらにご入力ください）'!$D$143="１有",1,IF('【施設用】入力シート（こちらにご入力ください）'!$D$143="２無",2,"*"))</f>
        <v>*</v>
      </c>
      <c r="CZ9" s="39" t="str">
        <f>IF('【施設用】入力シート（こちらにご入力ください）'!$D$153="１有",1,IF('【施設用】入力シート（こちらにご入力ください）'!$D$153="２無",2,"*"))</f>
        <v>*</v>
      </c>
      <c r="DA9" s="39" t="str">
        <f>IF('【施設用】入力シート（こちらにご入力ください）'!$D$154="１有",1,IF('【施設用】入力シート（こちらにご入力ください）'!$D$154="２無",2,"*"))</f>
        <v>*</v>
      </c>
      <c r="DB9" s="39" t="str">
        <f>IF('【施設用】入力シート（こちらにご入力ください）'!$D$156="１有",1,IF('【施設用】入力シート（こちらにご入力ください）'!$D$156="２無",2,"*"))</f>
        <v>*</v>
      </c>
      <c r="DC9" s="39" t="str">
        <f>IF('【施設用】入力シート（こちらにご入力ください）'!$D$158="１有",1,IF('【施設用】入力シート（こちらにご入力ください）'!$D$158="２無",2,"*"))</f>
        <v>*</v>
      </c>
      <c r="DD9" s="40" t="str">
        <f>IF($DC9&lt;&gt;1,"*",IF('【施設用】入力シート（こちらにご入力ください）'!$D$159="○",1,IF('【施設用】入力シート（こちらにご入力ください）'!$D$159="－",2,"*")))</f>
        <v>*</v>
      </c>
      <c r="DE9" s="40" t="str">
        <f>IF($DC9&lt;&gt;1,"*",IF('【施設用】入力シート（こちらにご入力ください）'!$D$160="○",1,IF('【施設用】入力シート（こちらにご入力ください）'!$D$160="－",2,"*")))</f>
        <v>*</v>
      </c>
      <c r="DF9" s="40" t="str">
        <f>IF($DC9&lt;&gt;1,"*",IF('【施設用】入力シート（こちらにご入力ください）'!$D$161="○",1,IF('【施設用】入力シート（こちらにご入力ください）'!$D$161="－",2,"*")))</f>
        <v>*</v>
      </c>
      <c r="DG9" s="40" t="str">
        <f>IF($DC9&lt;&gt;1,"*",IF('【施設用】入力シート（こちらにご入力ください）'!$D$162="○",1,IF('【施設用】入力シート（こちらにご入力ください）'!$D$162="－",2,"*")))</f>
        <v>*</v>
      </c>
      <c r="DH9" s="40" t="str">
        <f>IF($DC9&lt;&gt;1,"*",IF('【施設用】入力シート（こちらにご入力ください）'!$D$163="○",1,IF('【施設用】入力シート（こちらにご入力ください）'!$D$163="－",2,"*")))</f>
        <v>*</v>
      </c>
      <c r="DI9" s="40" t="str">
        <f>IF($DC9&lt;&gt;1,"*",IF('【施設用】入力シート（こちらにご入力ください）'!$D$164="○",1,IF('【施設用】入力シート（こちらにご入力ください）'!$D$164="－",2,"*")))</f>
        <v>*</v>
      </c>
      <c r="DJ9" s="39" t="str">
        <f>IF('【施設用】入力シート（こちらにご入力ください）'!$D$166="１有",1,IF('【施設用】入力シート（こちらにご入力ください）'!$D$166="２無",2,"*"))</f>
        <v>*</v>
      </c>
      <c r="DK9" s="39" t="str">
        <f>IF('【施設用】入力シート（こちらにご入力ください）'!$D$171="１有",1,IF('【施設用】入力シート（こちらにご入力ください）'!$D$171="２無",2,"*"))</f>
        <v>*</v>
      </c>
      <c r="DL9" s="40" t="str">
        <f>IF($DK9&lt;&gt;1,"*",IF('【施設用】入力シート（こちらにご入力ください）'!$D$172="○",1,IF('【施設用】入力シート（こちらにご入力ください）'!$D$172="－",2,"*")))</f>
        <v>*</v>
      </c>
      <c r="DM9" s="40" t="str">
        <f>IF($DK9&lt;&gt;1,"*",IF('【施設用】入力シート（こちらにご入力ください）'!$D$173="○",1,IF('【施設用】入力シート（こちらにご入力ください）'!$D$173="－",2,"*")))</f>
        <v>*</v>
      </c>
      <c r="DN9" s="40" t="str">
        <f>IF($DK9&lt;&gt;1,"*",IF('【施設用】入力シート（こちらにご入力ください）'!$D$174="○",1,IF('【施設用】入力シート（こちらにご入力ください）'!$D$174="－",2,"*")))</f>
        <v>*</v>
      </c>
      <c r="DO9" s="40" t="str">
        <f>IF($DK9&lt;&gt;1,"*",IF('【施設用】入力シート（こちらにご入力ください）'!$D$175="○",1,IF('【施設用】入力シート（こちらにご入力ください）'!$D$175="－",2,"*")))</f>
        <v>*</v>
      </c>
      <c r="DP9" s="40" t="str">
        <f>IF($DK9&lt;&gt;1,"*",IF('【施設用】入力シート（こちらにご入力ください）'!$D$176="○",1,IF('【施設用】入力シート（こちらにご入力ください）'!$D$176="－",2,"*")))</f>
        <v>*</v>
      </c>
      <c r="DQ9" s="40" t="s">
        <v>461</v>
      </c>
      <c r="DR9" s="40" t="str">
        <f>IF($DK9&lt;&gt;1,"*",IF('【施設用】入力シート（こちらにご入力ください）'!$D$177="○",1,IF('【施設用】入力シート（こちらにご入力ください）'!$D$177="－",2,"*")))</f>
        <v>*</v>
      </c>
      <c r="DS9" s="40" t="s">
        <v>461</v>
      </c>
      <c r="DT9" s="39" t="str">
        <f>IF('【施設用】入力シート（こちらにご入力ください）'!$D$180="１有",1,IF('【施設用】入力シート（こちらにご入力ください）'!$D$180="２無",2,"*"))</f>
        <v>*</v>
      </c>
      <c r="DU9" s="39" t="str">
        <f>IF('【施設用】入力シート（こちらにご入力ください）'!$D$181="１有",1,IF('【施設用】入力シート（こちらにご入力ください）'!$D$181="２無",2,"*"))</f>
        <v>*</v>
      </c>
      <c r="DV9" s="39" t="str">
        <f>IF('【施設用】入力シート（こちらにご入力ください）'!$D$182="１有",1,IF('【施設用】入力シート（こちらにご入力ください）'!$D$182="２無",2,"*"))</f>
        <v>*</v>
      </c>
      <c r="DW9" s="39" t="str">
        <f>IF('【施設用】入力シート（こちらにご入力ください）'!$D$187="１有",1,IF('【施設用】入力シート（こちらにご入力ください）'!$D$187="２無",2,"*"))</f>
        <v>*</v>
      </c>
      <c r="DX9" s="39" t="str">
        <f>IF($DW9&lt;&gt;1,"*",IF('【施設用】入力シート（こちらにご入力ください）'!$D$188="○",1,IF('【施設用】入力シート（こちらにご入力ください）'!$D$188="－",2,"*")))</f>
        <v>*</v>
      </c>
      <c r="DY9" s="39" t="str">
        <f>IF($DW9&lt;&gt;1,"*",IF('【施設用】入力シート（こちらにご入力ください）'!$D$189="○",1,IF('【施設用】入力シート（こちらにご入力ください）'!$D$189="－",2,"*")))</f>
        <v>*</v>
      </c>
      <c r="DZ9" s="39" t="str">
        <f>IF($DW9&lt;&gt;1,"*",IF('【施設用】入力シート（こちらにご入力ください）'!$D$190="○",1,IF('【施設用】入力シート（こちらにご入力ください）'!$D$190="－",2,"*")))</f>
        <v>*</v>
      </c>
      <c r="EA9" s="39" t="str">
        <f>IF('【施設用】入力シート（こちらにご入力ください）'!$D$192="１有",1,IF('【施設用】入力シート（こちらにご入力ください）'!$D$192="２無",2,"*"))</f>
        <v>*</v>
      </c>
      <c r="EB9" s="41"/>
      <c r="EC9" s="41"/>
      <c r="ED9" s="39" t="str">
        <f>IF(OR(N(EB9)&gt;0,N(EC9)&gt;0),"1","")</f>
        <v/>
      </c>
    </row>
  </sheetData>
  <sheetProtection algorithmName="SHA-512" hashValue="ORlnMqyrSoL/nc6Ycb0kSlr2LkKAEosAqmJ5fnQ93RJv9p7hOJJ/7JvOFp0zBG/k0Kf75Lt4hnqBOCIUJ/eTlw==" saltValue="2AuQFKqeOQL81GSv/ZMVcg==" spinCount="100000" sheet="1" objects="1" scenarios="1"/>
  <phoneticPr fontId="1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"/>
  <sheetViews>
    <sheetView zoomScaleNormal="100" workbookViewId="0"/>
  </sheetViews>
  <sheetFormatPr defaultColWidth="8.6640625" defaultRowHeight="14.4"/>
  <sheetData>
    <row r="1" spans="1:13">
      <c r="A1" s="1" t="s">
        <v>53</v>
      </c>
      <c r="B1" s="1" t="s">
        <v>462</v>
      </c>
      <c r="C1" s="1" t="s">
        <v>74</v>
      </c>
      <c r="D1" s="1" t="s">
        <v>78</v>
      </c>
      <c r="E1" s="1" t="s">
        <v>463</v>
      </c>
      <c r="F1" s="1" t="s">
        <v>129</v>
      </c>
      <c r="G1" s="1" t="s">
        <v>464</v>
      </c>
      <c r="H1" s="1" t="s">
        <v>221</v>
      </c>
      <c r="I1" s="1" t="s">
        <v>224</v>
      </c>
      <c r="J1" s="1" t="s">
        <v>232</v>
      </c>
      <c r="K1" t="s">
        <v>91</v>
      </c>
      <c r="L1" s="1" t="s">
        <v>18</v>
      </c>
      <c r="M1" s="1" t="s">
        <v>145</v>
      </c>
    </row>
    <row r="2" spans="1:13">
      <c r="A2" s="1" t="s">
        <v>465</v>
      </c>
      <c r="B2" s="1" t="s">
        <v>466</v>
      </c>
      <c r="C2" s="1" t="s">
        <v>135</v>
      </c>
      <c r="D2" s="1" t="s">
        <v>467</v>
      </c>
      <c r="E2" s="1" t="s">
        <v>468</v>
      </c>
      <c r="F2" s="1" t="s">
        <v>469</v>
      </c>
      <c r="G2" s="1" t="s">
        <v>470</v>
      </c>
      <c r="H2" s="1" t="s">
        <v>471</v>
      </c>
      <c r="I2" s="1" t="s">
        <v>472</v>
      </c>
      <c r="J2" s="1" t="s">
        <v>473</v>
      </c>
      <c r="K2" s="1" t="s">
        <v>62</v>
      </c>
      <c r="L2" s="1" t="s">
        <v>474</v>
      </c>
      <c r="M2" s="1" t="s">
        <v>146</v>
      </c>
    </row>
    <row r="3" spans="1:13">
      <c r="D3" s="1" t="s">
        <v>475</v>
      </c>
      <c r="E3" s="1" t="s">
        <v>87</v>
      </c>
      <c r="G3" s="1" t="s">
        <v>476</v>
      </c>
      <c r="L3" s="1" t="s">
        <v>477</v>
      </c>
    </row>
    <row r="4" spans="1:13">
      <c r="D4" s="1" t="s">
        <v>478</v>
      </c>
      <c r="G4" s="1" t="s">
        <v>479</v>
      </c>
      <c r="L4" s="1" t="s">
        <v>480</v>
      </c>
    </row>
    <row r="5" spans="1:13">
      <c r="L5" s="1" t="s">
        <v>481</v>
      </c>
    </row>
    <row r="6" spans="1:13">
      <c r="L6" s="1" t="s">
        <v>482</v>
      </c>
    </row>
    <row r="7" spans="1:13">
      <c r="L7" s="1" t="s">
        <v>483</v>
      </c>
    </row>
  </sheetData>
  <phoneticPr fontId="11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【施設用】入力シート（こちらにご入力ください）</vt:lpstr>
      <vt:lpstr>【施設・保健所用】印刷シート（入力不要）</vt:lpstr>
      <vt:lpstr>【保健所用】データシート（入力不要）</vt:lpstr>
      <vt:lpstr>選択肢</vt:lpstr>
      <vt:lpstr>'【施設用】入力シート（こちらにご入力ください）'!Print_Area</vt:lpstr>
      <vt:lpstr>'【施設用】入力シート（こちらにご入力ください）'!Print_Titles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山本 敦弘</cp:lastModifiedBy>
  <dcterms:created xsi:type="dcterms:W3CDTF">2026-10-29T08:57:42Z</dcterms:created>
  <dcterms:modified xsi:type="dcterms:W3CDTF">2026-10-29T09:05:25Z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2026-08-31T01:07:56Z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fe011989-89fc-427b-befb-36c538c0a03a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