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５年度\★処遇改善補助金\HP掲載\"/>
    </mc:Choice>
  </mc:AlternateContent>
  <xr:revisionPtr revIDLastSave="0" documentId="13_ncr:1_{5186E691-8E6B-49CC-8476-627E6D50FA6F}" xr6:coauthVersionLast="47" xr6:coauthVersionMax="47" xr10:uidLastSave="{00000000-0000-0000-0000-000000000000}"/>
  <bookViews>
    <workbookView xWindow="28680" yWindow="-120" windowWidth="29040" windowHeight="15840" xr2:uid="{00000000-000D-0000-FFFF-FFFF00000000}"/>
  </bookViews>
  <sheets>
    <sheet name="別紙様式6-1 計画書_総括表" sheetId="18" r:id="rId1"/>
    <sheet name="別紙様式6-2 事業所個票１" sheetId="12" r:id="rId2"/>
    <sheet name="事業所個票２" sheetId="28" r:id="rId3"/>
    <sheet name="事業所個票３" sheetId="34" r:id="rId4"/>
    <sheet name="事業所個票４" sheetId="21" r:id="rId5"/>
    <sheet name="事業所個票５" sheetId="29" r:id="rId6"/>
    <sheet name="事業所個票６" sheetId="30" r:id="rId7"/>
    <sheet name="事業所個票７" sheetId="31" r:id="rId8"/>
    <sheet name="事業所個票８" sheetId="32" r:id="rId9"/>
    <sheet name="事業所個票９" sheetId="33" r:id="rId10"/>
    <sheet name="事業所個票10" sheetId="27"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9" i="27" l="1"/>
  <c r="L49" i="33"/>
  <c r="L49" i="32"/>
  <c r="L49" i="31"/>
  <c r="L49" i="30"/>
  <c r="L49" i="29"/>
  <c r="L49" i="21"/>
  <c r="L49" i="34"/>
  <c r="L49" i="28"/>
  <c r="L49" i="12"/>
  <c r="AW48" i="27" l="1"/>
  <c r="AW48" i="33"/>
  <c r="AW48" i="32"/>
  <c r="AW48" i="31"/>
  <c r="AW48" i="30"/>
  <c r="AW48" i="29"/>
  <c r="AW48" i="21"/>
  <c r="AW48" i="34"/>
  <c r="AW48" i="28"/>
  <c r="AW48" i="12"/>
  <c r="Z63" i="27" l="1"/>
  <c r="Z62" i="27"/>
  <c r="Z61" i="27"/>
  <c r="Z60" i="27"/>
  <c r="Z59" i="27"/>
  <c r="Z58" i="27"/>
  <c r="Z57" i="27"/>
  <c r="AK56" i="27"/>
  <c r="AC56" i="27"/>
  <c r="Z63" i="33"/>
  <c r="Z62" i="33"/>
  <c r="Z61" i="33"/>
  <c r="Z60" i="33"/>
  <c r="Z59" i="33"/>
  <c r="Z58" i="33"/>
  <c r="Z57" i="33"/>
  <c r="AK56" i="33"/>
  <c r="AC56" i="33"/>
  <c r="Z63" i="32"/>
  <c r="Z62" i="32"/>
  <c r="Z61" i="32"/>
  <c r="Z60" i="32"/>
  <c r="Z59" i="32"/>
  <c r="Z58" i="32"/>
  <c r="Z57" i="32"/>
  <c r="AK56" i="32"/>
  <c r="AC56" i="32"/>
  <c r="Z63" i="31"/>
  <c r="Z62" i="31"/>
  <c r="Z61" i="31"/>
  <c r="Z60" i="31"/>
  <c r="Z59" i="31"/>
  <c r="Z58" i="31"/>
  <c r="Z57" i="31"/>
  <c r="AK56" i="31"/>
  <c r="AC56" i="31"/>
  <c r="Z63" i="30"/>
  <c r="Z62" i="30"/>
  <c r="Z61" i="30"/>
  <c r="Z60" i="30"/>
  <c r="Z59" i="30"/>
  <c r="Z58" i="30"/>
  <c r="Z57" i="30"/>
  <c r="AK56" i="30"/>
  <c r="AC56" i="30"/>
  <c r="Z63" i="29"/>
  <c r="Z62" i="29"/>
  <c r="Z61" i="29"/>
  <c r="Z60" i="29"/>
  <c r="Z59" i="29"/>
  <c r="Z58" i="29"/>
  <c r="Z57" i="29"/>
  <c r="AK56" i="29"/>
  <c r="AC56" i="29"/>
  <c r="Z63" i="21"/>
  <c r="Z62" i="21"/>
  <c r="Z61" i="21"/>
  <c r="Z60" i="21"/>
  <c r="Z59" i="21"/>
  <c r="Z58" i="21"/>
  <c r="Z57" i="21"/>
  <c r="AK56" i="21"/>
  <c r="AC56" i="21"/>
  <c r="Z63" i="34"/>
  <c r="Z62" i="34"/>
  <c r="Z61" i="34"/>
  <c r="Z60" i="34"/>
  <c r="Z59" i="34"/>
  <c r="Z58" i="34"/>
  <c r="Z57" i="34"/>
  <c r="AK56" i="34"/>
  <c r="AC56" i="34"/>
  <c r="Z63" i="28"/>
  <c r="Z62" i="28"/>
  <c r="Z61" i="28"/>
  <c r="Z60" i="28"/>
  <c r="Z59" i="28"/>
  <c r="Z58" i="28"/>
  <c r="Z57" i="28"/>
  <c r="AK56" i="28"/>
  <c r="AC56" i="28"/>
  <c r="Z63" i="12"/>
  <c r="Z62" i="12"/>
  <c r="Z61" i="12"/>
  <c r="Z60" i="12"/>
  <c r="Z59" i="12"/>
  <c r="Z58" i="12"/>
  <c r="Z57" i="12"/>
  <c r="AK56" i="12"/>
  <c r="AC56" i="12"/>
  <c r="T67" i="34"/>
  <c r="AW63" i="34"/>
  <c r="AW62" i="34"/>
  <c r="AW61" i="34"/>
  <c r="H53" i="34"/>
  <c r="L50" i="34"/>
  <c r="AC48" i="34"/>
  <c r="G48" i="34"/>
  <c r="V45" i="34"/>
  <c r="V44" i="34"/>
  <c r="V41" i="34"/>
  <c r="V40" i="34"/>
  <c r="G40" i="34"/>
  <c r="V37" i="34"/>
  <c r="V36" i="34"/>
  <c r="V33" i="34"/>
  <c r="V32" i="34"/>
  <c r="V30" i="34"/>
  <c r="V29" i="34"/>
  <c r="V28" i="34"/>
  <c r="V26" i="34"/>
  <c r="V25" i="34"/>
  <c r="V24" i="34"/>
  <c r="V22" i="34"/>
  <c r="V21" i="34"/>
  <c r="AK20" i="34"/>
  <c r="AC20" i="34"/>
  <c r="P15" i="34"/>
  <c r="AD53" i="34" s="1"/>
  <c r="AA14" i="34"/>
  <c r="V14" i="34"/>
  <c r="AW14" i="34" s="1"/>
  <c r="B12" i="34"/>
  <c r="AA11" i="34"/>
  <c r="L10" i="34"/>
  <c r="G10" i="34"/>
  <c r="B10" i="34"/>
  <c r="Q10" i="34" s="1"/>
  <c r="AM5" i="34"/>
  <c r="BN51" i="34" s="1"/>
  <c r="BF1" i="34"/>
  <c r="AS1" i="34"/>
  <c r="AS20" i="34" s="1"/>
  <c r="AI1" i="34"/>
  <c r="CI2" i="34" s="1"/>
  <c r="T67" i="33"/>
  <c r="AW63" i="33"/>
  <c r="AW62" i="33"/>
  <c r="AW61" i="33"/>
  <c r="H53" i="33"/>
  <c r="L50" i="33"/>
  <c r="AC48" i="33"/>
  <c r="G48" i="33"/>
  <c r="V45" i="33"/>
  <c r="V44" i="33"/>
  <c r="V41" i="33"/>
  <c r="V40" i="33"/>
  <c r="G40" i="33"/>
  <c r="V37" i="33"/>
  <c r="V36" i="33"/>
  <c r="V33" i="33"/>
  <c r="V32" i="33"/>
  <c r="V30" i="33"/>
  <c r="V29" i="33"/>
  <c r="V28" i="33"/>
  <c r="V26" i="33"/>
  <c r="V25" i="33"/>
  <c r="V24" i="33"/>
  <c r="V22" i="33"/>
  <c r="V21" i="33"/>
  <c r="AK20" i="33"/>
  <c r="AC20" i="33"/>
  <c r="P15" i="33"/>
  <c r="AD53" i="33" s="1"/>
  <c r="V14" i="33"/>
  <c r="AX14" i="33" s="1"/>
  <c r="B12" i="33"/>
  <c r="AA11" i="33"/>
  <c r="L10" i="33"/>
  <c r="G10" i="33"/>
  <c r="B10" i="33"/>
  <c r="Q10" i="33" s="1"/>
  <c r="AM5" i="33"/>
  <c r="BN51" i="33" s="1"/>
  <c r="BF1" i="33"/>
  <c r="AS1" i="33"/>
  <c r="AS20" i="33" s="1"/>
  <c r="AI1" i="33"/>
  <c r="CI2" i="33" s="1"/>
  <c r="T67" i="32"/>
  <c r="AW63" i="32"/>
  <c r="AW62" i="32"/>
  <c r="AW61" i="32"/>
  <c r="H53" i="32"/>
  <c r="L50" i="32"/>
  <c r="L51" i="32" s="1"/>
  <c r="L52" i="32" s="1"/>
  <c r="AC48" i="32"/>
  <c r="G48" i="32"/>
  <c r="V45" i="32"/>
  <c r="V44" i="32"/>
  <c r="V41" i="32"/>
  <c r="V40" i="32"/>
  <c r="G40" i="32"/>
  <c r="V37" i="32"/>
  <c r="V36" i="32"/>
  <c r="V33" i="32"/>
  <c r="V32" i="32"/>
  <c r="V30" i="32"/>
  <c r="V29" i="32"/>
  <c r="V28" i="32"/>
  <c r="V26" i="32"/>
  <c r="V25" i="32"/>
  <c r="V24" i="32"/>
  <c r="V22" i="32"/>
  <c r="V21" i="32"/>
  <c r="AK20" i="32"/>
  <c r="AC20" i="32"/>
  <c r="P15" i="32"/>
  <c r="AD53" i="32" s="1"/>
  <c r="B12" i="32"/>
  <c r="Q10" i="32"/>
  <c r="L10" i="32"/>
  <c r="G10" i="32"/>
  <c r="B10" i="32"/>
  <c r="V8" i="32"/>
  <c r="AY8" i="32" s="1"/>
  <c r="AP62" i="32" s="1"/>
  <c r="AM5" i="32"/>
  <c r="CI2" i="32"/>
  <c r="BF1" i="32"/>
  <c r="AS1" i="32"/>
  <c r="AA14" i="32" s="1"/>
  <c r="AI1" i="32"/>
  <c r="T67" i="31"/>
  <c r="AW63" i="31"/>
  <c r="AW62" i="31"/>
  <c r="AW61" i="31"/>
  <c r="H53" i="31"/>
  <c r="L50" i="31"/>
  <c r="AC48" i="31"/>
  <c r="G48" i="31"/>
  <c r="V45" i="31"/>
  <c r="V44" i="31"/>
  <c r="V41" i="31"/>
  <c r="V40" i="31"/>
  <c r="G40" i="31"/>
  <c r="V37" i="31"/>
  <c r="V36" i="31"/>
  <c r="V33" i="31"/>
  <c r="V32" i="31"/>
  <c r="V30" i="31"/>
  <c r="V29" i="31"/>
  <c r="V28" i="31"/>
  <c r="V26" i="31"/>
  <c r="V25" i="31"/>
  <c r="V24" i="31"/>
  <c r="V22" i="31"/>
  <c r="V21" i="31"/>
  <c r="AK20" i="31"/>
  <c r="AC20" i="31"/>
  <c r="P15" i="31"/>
  <c r="AD53" i="31" s="1"/>
  <c r="AA14" i="31"/>
  <c r="V14" i="31"/>
  <c r="AX14" i="31" s="1"/>
  <c r="B12" i="31"/>
  <c r="AA11" i="31"/>
  <c r="L10" i="31"/>
  <c r="G10" i="31"/>
  <c r="B10" i="31"/>
  <c r="Q10" i="31" s="1"/>
  <c r="AM5" i="31"/>
  <c r="BF1" i="31"/>
  <c r="AS1" i="31"/>
  <c r="AS20" i="31" s="1"/>
  <c r="AI1" i="31"/>
  <c r="CI2" i="31" s="1"/>
  <c r="T67" i="30"/>
  <c r="AW63" i="30"/>
  <c r="AW62" i="30"/>
  <c r="AW61" i="30"/>
  <c r="H53" i="30"/>
  <c r="L50" i="30"/>
  <c r="L51" i="30" s="1"/>
  <c r="L52" i="30" s="1"/>
  <c r="AC48" i="30"/>
  <c r="G48" i="30"/>
  <c r="V45" i="30"/>
  <c r="V44" i="30"/>
  <c r="V41" i="30"/>
  <c r="V40" i="30"/>
  <c r="G40" i="30"/>
  <c r="V37" i="30"/>
  <c r="V36" i="30"/>
  <c r="V33" i="30"/>
  <c r="V32" i="30"/>
  <c r="V30" i="30"/>
  <c r="V29" i="30"/>
  <c r="V28" i="30"/>
  <c r="V26" i="30"/>
  <c r="V25" i="30"/>
  <c r="V24" i="30"/>
  <c r="V22" i="30"/>
  <c r="V21" i="30"/>
  <c r="AK20" i="30"/>
  <c r="AC20" i="30"/>
  <c r="P15" i="30"/>
  <c r="AD53" i="30" s="1"/>
  <c r="AA14" i="30"/>
  <c r="B12" i="30"/>
  <c r="L10" i="30"/>
  <c r="G10" i="30"/>
  <c r="Q10" i="30" s="1"/>
  <c r="B10" i="30"/>
  <c r="V8" i="30"/>
  <c r="AY8" i="30" s="1"/>
  <c r="AP62" i="30" s="1"/>
  <c r="CI8" i="30" s="1"/>
  <c r="AM5" i="30"/>
  <c r="CI2" i="30"/>
  <c r="BF1" i="30"/>
  <c r="AS1" i="30"/>
  <c r="V14" i="30" s="1"/>
  <c r="AI1" i="30"/>
  <c r="T67" i="29"/>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H63" i="29" s="1"/>
  <c r="AM5" i="29"/>
  <c r="CI2" i="29"/>
  <c r="BF1" i="29"/>
  <c r="AS1" i="29"/>
  <c r="V14" i="29" s="1"/>
  <c r="AI1" i="29"/>
  <c r="AH62" i="32" l="1"/>
  <c r="CI7" i="32" s="1"/>
  <c r="CI8" i="32"/>
  <c r="AS62" i="32"/>
  <c r="AS40" i="32" s="1"/>
  <c r="AH62" i="30"/>
  <c r="AP63" i="29"/>
  <c r="CI10" i="29" s="1"/>
  <c r="AS62" i="30"/>
  <c r="AS40" i="30" s="1"/>
  <c r="AX14" i="34"/>
  <c r="AY14" i="34"/>
  <c r="AZ14" i="34"/>
  <c r="AT14" i="34"/>
  <c r="V15" i="34"/>
  <c r="AW51" i="34"/>
  <c r="AU14" i="34"/>
  <c r="V8" i="34"/>
  <c r="AV14" i="34"/>
  <c r="AA8" i="34"/>
  <c r="V11" i="34"/>
  <c r="L51" i="34"/>
  <c r="L52" i="34" s="1"/>
  <c r="AY14" i="33"/>
  <c r="AY14" i="31"/>
  <c r="AA8" i="32"/>
  <c r="V11" i="32"/>
  <c r="AS20" i="32"/>
  <c r="AZ14" i="33"/>
  <c r="AT8" i="32"/>
  <c r="V9" i="32"/>
  <c r="AA11" i="32"/>
  <c r="BN51" i="32"/>
  <c r="AA14" i="33"/>
  <c r="AU8" i="32"/>
  <c r="AT14" i="33"/>
  <c r="V15" i="33"/>
  <c r="AW51" i="33"/>
  <c r="AV8" i="32"/>
  <c r="V14" i="32"/>
  <c r="AU14" i="33"/>
  <c r="AW8" i="32"/>
  <c r="V8" i="33"/>
  <c r="AV14" i="33"/>
  <c r="AX8" i="32"/>
  <c r="AW51" i="32"/>
  <c r="AA8" i="33"/>
  <c r="V11" i="33"/>
  <c r="AW14" i="33"/>
  <c r="L51" i="33"/>
  <c r="L52" i="33" s="1"/>
  <c r="AZ8" i="32"/>
  <c r="AU14" i="30"/>
  <c r="V15" i="30"/>
  <c r="AT14" i="30"/>
  <c r="AV14" i="30"/>
  <c r="AZ14" i="30"/>
  <c r="AY14" i="30"/>
  <c r="AX14" i="30"/>
  <c r="AW14" i="30"/>
  <c r="BN51" i="31"/>
  <c r="AA8" i="30"/>
  <c r="V11" i="30"/>
  <c r="AS20" i="30"/>
  <c r="AZ14" i="31"/>
  <c r="AT8" i="30"/>
  <c r="V9" i="30"/>
  <c r="AA11" i="30"/>
  <c r="BN51" i="30"/>
  <c r="AU8" i="30"/>
  <c r="AT14" i="31"/>
  <c r="V15" i="31"/>
  <c r="AW51" i="31"/>
  <c r="AV8" i="30"/>
  <c r="AU14" i="31"/>
  <c r="AW8" i="30"/>
  <c r="V8" i="31"/>
  <c r="AV14" i="31"/>
  <c r="AZ8" i="30"/>
  <c r="AX8" i="30"/>
  <c r="AW51" i="30"/>
  <c r="AA8" i="31"/>
  <c r="V11" i="31"/>
  <c r="AW14" i="31"/>
  <c r="L51" i="31"/>
  <c r="L52" i="31" s="1"/>
  <c r="AW14" i="29"/>
  <c r="AV14" i="29"/>
  <c r="AU14" i="29"/>
  <c r="V15" i="29"/>
  <c r="AT14" i="29"/>
  <c r="AX14" i="29"/>
  <c r="AZ14" i="29"/>
  <c r="AY14" i="29"/>
  <c r="AT8" i="29"/>
  <c r="V9" i="29"/>
  <c r="V12" i="29"/>
  <c r="AV8" i="29"/>
  <c r="AU11" i="29"/>
  <c r="AZ11" i="29"/>
  <c r="AX8" i="29"/>
  <c r="AW11" i="29"/>
  <c r="AW51" i="29"/>
  <c r="AU8" i="29"/>
  <c r="AT11" i="29"/>
  <c r="AW8" i="29"/>
  <c r="AV11" i="29"/>
  <c r="AY8" i="29"/>
  <c r="AX11" i="29"/>
  <c r="CI9" i="32" l="1"/>
  <c r="AP62" i="29"/>
  <c r="CI8" i="29" s="1"/>
  <c r="AH62" i="29"/>
  <c r="AP60" i="29"/>
  <c r="AH60" i="29"/>
  <c r="AH58" i="30"/>
  <c r="AP58" i="30"/>
  <c r="AP61" i="32"/>
  <c r="AH61" i="32"/>
  <c r="AP59" i="29"/>
  <c r="AH59" i="29"/>
  <c r="AP58" i="29"/>
  <c r="AH58" i="29"/>
  <c r="AP60" i="30"/>
  <c r="AH60" i="30"/>
  <c r="AP63" i="32"/>
  <c r="AH63" i="32"/>
  <c r="AP57" i="29"/>
  <c r="BA48" i="29" s="1"/>
  <c r="AH57" i="29"/>
  <c r="CI9" i="30"/>
  <c r="CI7" i="30"/>
  <c r="AS63" i="29"/>
  <c r="AS44" i="29" s="1"/>
  <c r="AP59" i="32"/>
  <c r="AH59" i="32"/>
  <c r="AP59" i="30"/>
  <c r="AH59" i="30"/>
  <c r="AP60" i="32"/>
  <c r="AH60" i="32"/>
  <c r="AP58" i="32"/>
  <c r="AH58" i="32"/>
  <c r="AP57" i="32"/>
  <c r="BA48" i="32" s="1"/>
  <c r="AH57" i="32"/>
  <c r="AP61" i="29"/>
  <c r="AH61" i="29"/>
  <c r="AP61" i="30"/>
  <c r="AH61" i="30"/>
  <c r="AP63" i="30"/>
  <c r="AH63" i="30"/>
  <c r="AP57" i="30"/>
  <c r="BA48" i="30" s="1"/>
  <c r="AH57" i="30"/>
  <c r="Q49" i="30" s="1"/>
  <c r="V9" i="34"/>
  <c r="AT8" i="34"/>
  <c r="AZ8" i="34"/>
  <c r="AV8" i="34"/>
  <c r="AY8" i="34"/>
  <c r="AX8" i="34"/>
  <c r="AW8" i="34"/>
  <c r="AU8" i="34"/>
  <c r="AZ11" i="34"/>
  <c r="AY11" i="34"/>
  <c r="AV11" i="34"/>
  <c r="AX11" i="34"/>
  <c r="AW11" i="34"/>
  <c r="AU11" i="34"/>
  <c r="V12" i="34"/>
  <c r="AT11" i="34"/>
  <c r="Q49" i="32"/>
  <c r="AU14" i="32"/>
  <c r="V15" i="32"/>
  <c r="AT14" i="32"/>
  <c r="AZ14" i="32"/>
  <c r="AV14" i="32"/>
  <c r="AY14" i="32"/>
  <c r="AX14" i="32"/>
  <c r="AW14" i="32"/>
  <c r="AX11" i="32"/>
  <c r="AW11" i="32"/>
  <c r="AV11" i="32"/>
  <c r="AU11" i="32"/>
  <c r="AY11" i="32"/>
  <c r="V12" i="32"/>
  <c r="AT11" i="32"/>
  <c r="AZ11" i="32"/>
  <c r="V9" i="33"/>
  <c r="AT8" i="33"/>
  <c r="AZ8" i="33"/>
  <c r="AY8" i="33"/>
  <c r="AX8" i="33"/>
  <c r="AU8" i="33"/>
  <c r="AW8" i="33"/>
  <c r="AV8" i="33"/>
  <c r="AT11" i="33"/>
  <c r="AZ11" i="33"/>
  <c r="V12" i="33"/>
  <c r="AY11" i="33"/>
  <c r="AX11" i="33"/>
  <c r="AW11" i="33"/>
  <c r="AV11" i="33"/>
  <c r="AU11" i="33"/>
  <c r="AX11" i="30"/>
  <c r="AW11" i="30"/>
  <c r="AV11" i="30"/>
  <c r="AU11" i="30"/>
  <c r="AY11" i="30"/>
  <c r="V12" i="30"/>
  <c r="AT11" i="30"/>
  <c r="AZ11" i="30"/>
  <c r="AZ11" i="31"/>
  <c r="AY11" i="31"/>
  <c r="V12" i="31"/>
  <c r="AX11" i="31"/>
  <c r="AW11" i="31"/>
  <c r="AV11" i="31"/>
  <c r="AU11" i="31"/>
  <c r="AT11" i="31"/>
  <c r="V9" i="31"/>
  <c r="AT8" i="31"/>
  <c r="AZ8" i="31"/>
  <c r="AY8" i="31"/>
  <c r="AX8" i="31"/>
  <c r="AW8" i="31"/>
  <c r="AV8" i="31"/>
  <c r="AU8" i="31"/>
  <c r="Q49" i="29"/>
  <c r="CI6" i="32" l="1"/>
  <c r="AS61" i="32"/>
  <c r="AS36" i="32" s="1"/>
  <c r="AP58" i="31"/>
  <c r="AH58" i="31"/>
  <c r="AP61" i="33"/>
  <c r="AH61" i="33"/>
  <c r="AH57" i="34"/>
  <c r="AP57" i="34"/>
  <c r="BA48" i="34" s="1"/>
  <c r="AS59" i="32"/>
  <c r="AS60" i="30"/>
  <c r="AW60" i="30"/>
  <c r="AS48" i="30"/>
  <c r="AP63" i="33"/>
  <c r="AH63" i="33"/>
  <c r="AP58" i="34"/>
  <c r="AH58" i="34"/>
  <c r="CI10" i="30"/>
  <c r="AS63" i="30"/>
  <c r="AS44" i="30" s="1"/>
  <c r="G49" i="32"/>
  <c r="AS58" i="32"/>
  <c r="AW59" i="32"/>
  <c r="AW58" i="32"/>
  <c r="AW58" i="30"/>
  <c r="AW59" i="30"/>
  <c r="AS58" i="30"/>
  <c r="AH61" i="31"/>
  <c r="AP61" i="31"/>
  <c r="AH57" i="33"/>
  <c r="AP57" i="33"/>
  <c r="BA48" i="33" s="1"/>
  <c r="AH60" i="34"/>
  <c r="AP60" i="34"/>
  <c r="AS48" i="32"/>
  <c r="AW58" i="29"/>
  <c r="AW59" i="29"/>
  <c r="AW60" i="29"/>
  <c r="AS60" i="29"/>
  <c r="AS32" i="29" s="1"/>
  <c r="AP63" i="34"/>
  <c r="AH63" i="34"/>
  <c r="AP61" i="34"/>
  <c r="AH61" i="34"/>
  <c r="CI6" i="30"/>
  <c r="AS61" i="30"/>
  <c r="AS36" i="30" s="1"/>
  <c r="AS60" i="32"/>
  <c r="AW60" i="32"/>
  <c r="AS58" i="29"/>
  <c r="AS48" i="29"/>
  <c r="CI10" i="32"/>
  <c r="AS63" i="32"/>
  <c r="AS44" i="32" s="1"/>
  <c r="AP60" i="31"/>
  <c r="AH60" i="31"/>
  <c r="AP62" i="31"/>
  <c r="CI8" i="31" s="1"/>
  <c r="AH62" i="31"/>
  <c r="AP63" i="31"/>
  <c r="AH63" i="31"/>
  <c r="AH59" i="33"/>
  <c r="AS59" i="33" s="1"/>
  <c r="AP59" i="33"/>
  <c r="AP62" i="34"/>
  <c r="CI8" i="34" s="1"/>
  <c r="AH62" i="34"/>
  <c r="G49" i="29"/>
  <c r="AS59" i="29"/>
  <c r="AS28" i="29" s="1"/>
  <c r="CI9" i="29"/>
  <c r="CI7" i="29"/>
  <c r="AS62" i="29"/>
  <c r="AS40" i="29" s="1"/>
  <c r="AP58" i="33"/>
  <c r="AH58" i="33"/>
  <c r="AP59" i="31"/>
  <c r="AH59" i="31"/>
  <c r="AS59" i="31" s="1"/>
  <c r="AH62" i="33"/>
  <c r="AP62" i="33"/>
  <c r="CI8" i="33" s="1"/>
  <c r="AP57" i="31"/>
  <c r="BA48" i="31" s="1"/>
  <c r="AH57" i="31"/>
  <c r="AP60" i="33"/>
  <c r="AH60" i="33"/>
  <c r="AP59" i="34"/>
  <c r="AH59" i="34"/>
  <c r="CI6" i="29"/>
  <c r="AS61" i="29"/>
  <c r="AS36" i="29" s="1"/>
  <c r="G49" i="30"/>
  <c r="AS59" i="30"/>
  <c r="AS28" i="30" s="1"/>
  <c r="Q49" i="34"/>
  <c r="Q50" i="32"/>
  <c r="BV51" i="32"/>
  <c r="CI3" i="32"/>
  <c r="Q49" i="33"/>
  <c r="Q50" i="30"/>
  <c r="BV51" i="30"/>
  <c r="CI3" i="30"/>
  <c r="Q49" i="31"/>
  <c r="Q50" i="29"/>
  <c r="CI3" i="29"/>
  <c r="BV51" i="29"/>
  <c r="AS24" i="29" l="1"/>
  <c r="CI5" i="29"/>
  <c r="BE48" i="29"/>
  <c r="AC49" i="29" s="1"/>
  <c r="AC50" i="29" s="1"/>
  <c r="AW60" i="34"/>
  <c r="AS60" i="34"/>
  <c r="CI10" i="33"/>
  <c r="AS63" i="33"/>
  <c r="AS44" i="33" s="1"/>
  <c r="CI10" i="34"/>
  <c r="AS63" i="34"/>
  <c r="AS44" i="34" s="1"/>
  <c r="CI9" i="33"/>
  <c r="CI7" i="33"/>
  <c r="AS62" i="33"/>
  <c r="AS40" i="33" s="1"/>
  <c r="CI6" i="33"/>
  <c r="AS61" i="33"/>
  <c r="AS36" i="33" s="1"/>
  <c r="CI5" i="30"/>
  <c r="CI4" i="30"/>
  <c r="G50" i="30"/>
  <c r="G50" i="29"/>
  <c r="CI4" i="29"/>
  <c r="CI7" i="31"/>
  <c r="CI9" i="31"/>
  <c r="AS62" i="31"/>
  <c r="AS40" i="31" s="1"/>
  <c r="AS24" i="32"/>
  <c r="BE48" i="30"/>
  <c r="AC49" i="30" s="1"/>
  <c r="AC50" i="30" s="1"/>
  <c r="AS48" i="34"/>
  <c r="BE48" i="34" s="1"/>
  <c r="AC49" i="34" s="1"/>
  <c r="AC50" i="34" s="1"/>
  <c r="AC51" i="34" s="1"/>
  <c r="AC52" i="34" s="1"/>
  <c r="AS32" i="32"/>
  <c r="CI4" i="32"/>
  <c r="CI5" i="32"/>
  <c r="G50" i="32"/>
  <c r="V50" i="32" s="1"/>
  <c r="G49" i="31"/>
  <c r="AW59" i="31"/>
  <c r="AS28" i="31" s="1"/>
  <c r="AW58" i="31"/>
  <c r="AS58" i="31"/>
  <c r="AS28" i="33"/>
  <c r="CI10" i="31"/>
  <c r="AS63" i="31"/>
  <c r="AS44" i="31" s="1"/>
  <c r="G49" i="34"/>
  <c r="AS59" i="34"/>
  <c r="AS28" i="34" s="1"/>
  <c r="AW60" i="33"/>
  <c r="AS60" i="33"/>
  <c r="AS32" i="33" s="1"/>
  <c r="G49" i="33"/>
  <c r="AS58" i="33"/>
  <c r="AS24" i="33" s="1"/>
  <c r="AW59" i="33"/>
  <c r="AW58" i="33"/>
  <c r="CI9" i="34"/>
  <c r="CI7" i="34"/>
  <c r="AS62" i="34"/>
  <c r="AS40" i="34" s="1"/>
  <c r="AW60" i="31"/>
  <c r="AS60" i="31"/>
  <c r="CI6" i="31"/>
  <c r="AS61" i="31"/>
  <c r="AS36" i="31" s="1"/>
  <c r="AS32" i="30"/>
  <c r="AS48" i="31"/>
  <c r="AS24" i="30"/>
  <c r="AS48" i="33"/>
  <c r="BE48" i="33" s="1"/>
  <c r="AC49" i="33" s="1"/>
  <c r="AC50" i="33" s="1"/>
  <c r="AC51" i="33" s="1"/>
  <c r="AC52" i="33" s="1"/>
  <c r="CI6" i="34"/>
  <c r="AS61" i="34"/>
  <c r="AS36" i="34" s="1"/>
  <c r="BE48" i="32"/>
  <c r="AC49" i="32" s="1"/>
  <c r="AC50" i="32" s="1"/>
  <c r="AS58" i="34"/>
  <c r="AW59" i="34"/>
  <c r="AW58" i="34"/>
  <c r="AS28" i="32"/>
  <c r="CI3" i="34"/>
  <c r="Q50" i="34"/>
  <c r="BV51" i="34"/>
  <c r="CI3" i="33"/>
  <c r="BV51" i="33"/>
  <c r="Q50" i="33"/>
  <c r="BA51" i="32"/>
  <c r="Q51" i="32"/>
  <c r="CI3" i="31"/>
  <c r="BV51" i="31"/>
  <c r="Q50" i="31"/>
  <c r="BA51" i="30"/>
  <c r="Q51" i="30"/>
  <c r="Q51" i="29"/>
  <c r="V50" i="29"/>
  <c r="BA51" i="29"/>
  <c r="BE51" i="33" l="1"/>
  <c r="BE51" i="34"/>
  <c r="BE48" i="31"/>
  <c r="AC49" i="31" s="1"/>
  <c r="AC50" i="31" s="1"/>
  <c r="AC51" i="31" s="1"/>
  <c r="AC52" i="31" s="1"/>
  <c r="AS24" i="34"/>
  <c r="AS32" i="34"/>
  <c r="BE51" i="30"/>
  <c r="BI51" i="30" s="1"/>
  <c r="AC51" i="30"/>
  <c r="AC52" i="30" s="1"/>
  <c r="G50" i="34"/>
  <c r="CI5" i="34"/>
  <c r="CI4" i="34"/>
  <c r="AS51" i="32"/>
  <c r="G51" i="32"/>
  <c r="G52" i="32" s="1"/>
  <c r="AS51" i="30"/>
  <c r="G51" i="30"/>
  <c r="G52" i="30" s="1"/>
  <c r="G50" i="31"/>
  <c r="CI4" i="31"/>
  <c r="CI5" i="31"/>
  <c r="BE51" i="32"/>
  <c r="BI51" i="32" s="1"/>
  <c r="AC51" i="32"/>
  <c r="AC52" i="32" s="1"/>
  <c r="V50" i="30"/>
  <c r="AS32" i="31"/>
  <c r="CI4" i="33"/>
  <c r="G50" i="33"/>
  <c r="CI5" i="33"/>
  <c r="AS24" i="31"/>
  <c r="AS51" i="29"/>
  <c r="G51" i="29"/>
  <c r="G52" i="29" s="1"/>
  <c r="BE51" i="29"/>
  <c r="AC51" i="29"/>
  <c r="AC52" i="29" s="1"/>
  <c r="BA51" i="34"/>
  <c r="Q51" i="34"/>
  <c r="V50" i="34"/>
  <c r="Q52" i="32"/>
  <c r="Q51" i="33"/>
  <c r="V50" i="33"/>
  <c r="BA51" i="33"/>
  <c r="V50" i="31"/>
  <c r="Q51" i="31"/>
  <c r="BA51" i="31"/>
  <c r="Q52" i="30"/>
  <c r="Q52" i="29"/>
  <c r="V51" i="29"/>
  <c r="V52" i="29" s="1"/>
  <c r="BE51" i="31" l="1"/>
  <c r="V51" i="30"/>
  <c r="V52" i="30" s="1"/>
  <c r="BI51" i="29"/>
  <c r="AS51" i="33"/>
  <c r="BI51" i="33" s="1"/>
  <c r="G51" i="33"/>
  <c r="G52" i="33" s="1"/>
  <c r="AS51" i="31"/>
  <c r="BI51" i="31" s="1"/>
  <c r="G51" i="31"/>
  <c r="G52" i="31" s="1"/>
  <c r="G51" i="34"/>
  <c r="G52" i="34" s="1"/>
  <c r="AS51" i="34"/>
  <c r="BI51" i="34" s="1"/>
  <c r="V51" i="32"/>
  <c r="V52" i="32" s="1"/>
  <c r="Q52" i="34"/>
  <c r="Q52" i="33"/>
  <c r="Q52" i="31"/>
  <c r="V51" i="33" l="1"/>
  <c r="V52" i="33" s="1"/>
  <c r="V51" i="31"/>
  <c r="V52" i="31" s="1"/>
  <c r="V51" i="34"/>
  <c r="V52" i="34" s="1"/>
  <c r="T67" i="28"/>
  <c r="AW63" i="28"/>
  <c r="AW62" i="28"/>
  <c r="AW61" i="28"/>
  <c r="AD53" i="28"/>
  <c r="H53" i="28"/>
  <c r="L50"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BF1" i="28"/>
  <c r="AS1" i="28"/>
  <c r="V8" i="28" s="1"/>
  <c r="AI1" i="28"/>
  <c r="CI2" i="28" s="1"/>
  <c r="BN51" i="28" l="1"/>
  <c r="L51" i="28"/>
  <c r="L52" i="28" s="1"/>
  <c r="V14" i="28"/>
  <c r="AY14" i="28" s="1"/>
  <c r="Q10" i="28"/>
  <c r="V11" i="28"/>
  <c r="AY11" i="28" s="1"/>
  <c r="AA8" i="28"/>
  <c r="AA11" i="28"/>
  <c r="AS20" i="28"/>
  <c r="AZ8" i="28"/>
  <c r="AY8" i="28"/>
  <c r="V9" i="28"/>
  <c r="AX8" i="28"/>
  <c r="AW8" i="28"/>
  <c r="AV8" i="28"/>
  <c r="AU8" i="28"/>
  <c r="AT8" i="28"/>
  <c r="AA14" i="28"/>
  <c r="AW51" i="28"/>
  <c r="AM5" i="12"/>
  <c r="AP59" i="28" l="1"/>
  <c r="AH59" i="28"/>
  <c r="AH62" i="28"/>
  <c r="AP62" i="28"/>
  <c r="CI8" i="28" s="1"/>
  <c r="AH60" i="28"/>
  <c r="AW60" i="28" s="1"/>
  <c r="AP60" i="28"/>
  <c r="AP57" i="28"/>
  <c r="BA48" i="28" s="1"/>
  <c r="AH57" i="28"/>
  <c r="Q49" i="28" s="1"/>
  <c r="AP61" i="28"/>
  <c r="AH61" i="28"/>
  <c r="AP63" i="28"/>
  <c r="AH63" i="28"/>
  <c r="AP58" i="28"/>
  <c r="AS48" i="28" s="1"/>
  <c r="AH58" i="28"/>
  <c r="AZ14" i="28"/>
  <c r="V15" i="28"/>
  <c r="AT14" i="28"/>
  <c r="AU14" i="28"/>
  <c r="AZ11" i="28"/>
  <c r="AT11" i="28"/>
  <c r="V12" i="28"/>
  <c r="AX11" i="28"/>
  <c r="AV11" i="28"/>
  <c r="AU11" i="28"/>
  <c r="AW11" i="28"/>
  <c r="AV14" i="28"/>
  <c r="AX14" i="28"/>
  <c r="AW14" i="28"/>
  <c r="AS60" i="28" l="1"/>
  <c r="AS32" i="28" s="1"/>
  <c r="G49" i="28"/>
  <c r="AW58" i="28"/>
  <c r="AW59" i="28"/>
  <c r="AS58" i="28"/>
  <c r="CI3" i="28"/>
  <c r="Q50" i="28"/>
  <c r="BV51" i="28"/>
  <c r="CI10" i="28"/>
  <c r="AS63" i="28"/>
  <c r="AS44" i="28" s="1"/>
  <c r="CI7" i="28"/>
  <c r="CI9" i="28"/>
  <c r="AS62" i="28"/>
  <c r="AS40" i="28" s="1"/>
  <c r="CI6" i="28"/>
  <c r="AS61" i="28"/>
  <c r="AS36" i="28" s="1"/>
  <c r="AS59" i="28"/>
  <c r="BE48" i="28"/>
  <c r="AC49" i="28" s="1"/>
  <c r="AC50" i="28" s="1"/>
  <c r="AB131" i="18"/>
  <c r="AB129" i="18"/>
  <c r="BN51" i="21"/>
  <c r="BN51" i="27"/>
  <c r="T67" i="27"/>
  <c r="AW63" i="27"/>
  <c r="AW62" i="27"/>
  <c r="AW61" i="27"/>
  <c r="AD53" i="27"/>
  <c r="H53" i="27"/>
  <c r="L50" i="27"/>
  <c r="AW51" i="27" s="1"/>
  <c r="AC48" i="27"/>
  <c r="G48" i="27"/>
  <c r="V45" i="27"/>
  <c r="V44" i="27"/>
  <c r="V41" i="27"/>
  <c r="V40" i="27"/>
  <c r="G40" i="27"/>
  <c r="V37" i="27"/>
  <c r="V36" i="27"/>
  <c r="V33" i="27"/>
  <c r="V32" i="27"/>
  <c r="V30" i="27"/>
  <c r="V29" i="27"/>
  <c r="V28" i="27"/>
  <c r="V26" i="27"/>
  <c r="V25" i="27"/>
  <c r="V24" i="27"/>
  <c r="V22" i="27"/>
  <c r="V21" i="27"/>
  <c r="AK20" i="27"/>
  <c r="AC20" i="27"/>
  <c r="P15" i="27"/>
  <c r="AA14" i="27"/>
  <c r="B12" i="27"/>
  <c r="AA11" i="27"/>
  <c r="L10" i="27"/>
  <c r="G10" i="27"/>
  <c r="B10" i="27"/>
  <c r="V8" i="27"/>
  <c r="AZ8" i="27" s="1"/>
  <c r="AM5" i="27"/>
  <c r="BF1" i="27"/>
  <c r="AS1" i="27"/>
  <c r="AS20" i="27" s="1"/>
  <c r="AI1" i="27"/>
  <c r="CI2" i="27" s="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AS24" i="28" l="1"/>
  <c r="AC51" i="28"/>
  <c r="AC52" i="28" s="1"/>
  <c r="BE51" i="28"/>
  <c r="Q51" i="28"/>
  <c r="Q52" i="28" s="1"/>
  <c r="BA51" i="28"/>
  <c r="AP63" i="27"/>
  <c r="AH63" i="27"/>
  <c r="AS28" i="28"/>
  <c r="CI4" i="28"/>
  <c r="CI5" i="28"/>
  <c r="G50" i="28"/>
  <c r="AW51" i="21"/>
  <c r="L51" i="27"/>
  <c r="L52" i="27" s="1"/>
  <c r="V9" i="27"/>
  <c r="AT8" i="27"/>
  <c r="Q10" i="21"/>
  <c r="Q10" i="27"/>
  <c r="AV8" i="27"/>
  <c r="V14" i="27"/>
  <c r="AU8" i="27"/>
  <c r="AW8" i="27"/>
  <c r="AX8" i="27"/>
  <c r="AY8" i="27"/>
  <c r="AA8" i="27"/>
  <c r="V11" i="27"/>
  <c r="V12" i="27" s="1"/>
  <c r="AY14" i="21"/>
  <c r="AZ14" i="21"/>
  <c r="AT14" i="21"/>
  <c r="V15" i="21"/>
  <c r="AU14" i="21"/>
  <c r="V8" i="21"/>
  <c r="AV14" i="21"/>
  <c r="AA8" i="21"/>
  <c r="V11" i="21"/>
  <c r="AW14" i="21"/>
  <c r="L51" i="21"/>
  <c r="L52" i="21" s="1"/>
  <c r="CI10" i="27" l="1"/>
  <c r="AS63" i="27"/>
  <c r="AS44" i="27" s="1"/>
  <c r="AP61" i="27"/>
  <c r="AH61" i="27"/>
  <c r="AS51" i="28"/>
  <c r="BI51" i="28" s="1"/>
  <c r="V50" i="28"/>
  <c r="G51" i="28"/>
  <c r="AP60" i="27"/>
  <c r="AH60" i="27"/>
  <c r="AP58" i="27"/>
  <c r="AH58" i="27"/>
  <c r="AH57" i="27"/>
  <c r="Q49" i="27" s="1"/>
  <c r="AP57" i="27"/>
  <c r="BA48" i="27" s="1"/>
  <c r="AP59" i="27"/>
  <c r="AH59" i="27"/>
  <c r="AH62" i="27"/>
  <c r="AP62" i="27"/>
  <c r="CI8" i="27" s="1"/>
  <c r="AW14" i="27"/>
  <c r="AV14" i="27"/>
  <c r="AU14" i="27"/>
  <c r="V15" i="27"/>
  <c r="AT14" i="27"/>
  <c r="AZ14" i="27"/>
  <c r="AY14" i="27"/>
  <c r="AX14" i="27"/>
  <c r="AZ11" i="27"/>
  <c r="AY11" i="27"/>
  <c r="AX11" i="27"/>
  <c r="AW11" i="27"/>
  <c r="AV11" i="27"/>
  <c r="AU11" i="27"/>
  <c r="AT11" i="27"/>
  <c r="AZ11" i="21"/>
  <c r="AY11" i="21"/>
  <c r="AU11" i="21"/>
  <c r="AX11" i="21"/>
  <c r="AV11" i="21"/>
  <c r="AW11" i="21"/>
  <c r="V12" i="21"/>
  <c r="AT11" i="21"/>
  <c r="AZ8" i="21"/>
  <c r="V9" i="21"/>
  <c r="AY8" i="21"/>
  <c r="AV8" i="21"/>
  <c r="AT8" i="21"/>
  <c r="AX8" i="21"/>
  <c r="AW8" i="21"/>
  <c r="AU8" i="21"/>
  <c r="BV51" i="27" l="1"/>
  <c r="AS48" i="27"/>
  <c r="AP57" i="21"/>
  <c r="BA48" i="21" s="1"/>
  <c r="AH57" i="21"/>
  <c r="CI9" i="27"/>
  <c r="CI7" i="27"/>
  <c r="AS62" i="27"/>
  <c r="AS40" i="27" s="1"/>
  <c r="AW60" i="27"/>
  <c r="AS60" i="27"/>
  <c r="AS32" i="27" s="1"/>
  <c r="AP59" i="21"/>
  <c r="AH59" i="21"/>
  <c r="AS59" i="27"/>
  <c r="G52" i="28"/>
  <c r="V51" i="28"/>
  <c r="V52" i="28" s="1"/>
  <c r="AP62" i="21"/>
  <c r="CI8" i="21" s="1"/>
  <c r="AH62" i="21"/>
  <c r="AH58" i="21"/>
  <c r="AP58" i="21"/>
  <c r="AP63" i="21"/>
  <c r="AH63" i="21"/>
  <c r="AH60" i="21"/>
  <c r="AP60" i="21"/>
  <c r="CI6" i="27"/>
  <c r="AS61" i="27"/>
  <c r="AS36" i="27" s="1"/>
  <c r="AP61" i="21"/>
  <c r="AH61" i="21"/>
  <c r="G49" i="27"/>
  <c r="AW58" i="27"/>
  <c r="AS58" i="27"/>
  <c r="AS24" i="27" s="1"/>
  <c r="AW59" i="27"/>
  <c r="BE48" i="27"/>
  <c r="AC49" i="27" s="1"/>
  <c r="AC50" i="27" s="1"/>
  <c r="Q50" i="27"/>
  <c r="CI3" i="27"/>
  <c r="Q49" i="21"/>
  <c r="BE51" i="27" l="1"/>
  <c r="AC51" i="27"/>
  <c r="AC52" i="27" s="1"/>
  <c r="CI9" i="21"/>
  <c r="CI7" i="21"/>
  <c r="AS62" i="21"/>
  <c r="AS40" i="21" s="1"/>
  <c r="AS28" i="27"/>
  <c r="G49" i="21"/>
  <c r="AW58" i="21"/>
  <c r="AS58" i="21"/>
  <c r="AW59" i="21"/>
  <c r="CI10" i="21"/>
  <c r="AS63" i="21"/>
  <c r="AS44" i="21" s="1"/>
  <c r="Q51" i="27"/>
  <c r="Q52" i="27" s="1"/>
  <c r="AS60" i="21"/>
  <c r="AW60" i="21"/>
  <c r="G50" i="27"/>
  <c r="V50" i="27" s="1"/>
  <c r="CI5" i="27"/>
  <c r="CI4" i="27"/>
  <c r="AS59" i="21"/>
  <c r="BA51" i="27"/>
  <c r="CI6" i="21"/>
  <c r="AS61" i="21"/>
  <c r="AS36" i="21" s="1"/>
  <c r="AS48" i="21"/>
  <c r="BE48" i="21" s="1"/>
  <c r="AC49" i="21" s="1"/>
  <c r="AC50" i="21" s="1"/>
  <c r="BE51" i="21" s="1"/>
  <c r="BV51" i="21"/>
  <c r="CI3" i="21"/>
  <c r="Q50" i="21"/>
  <c r="AS28" i="21" l="1"/>
  <c r="AS24" i="21"/>
  <c r="CI5" i="21"/>
  <c r="CI4" i="21"/>
  <c r="G50" i="21"/>
  <c r="AS32" i="21"/>
  <c r="AC51" i="21"/>
  <c r="AC52" i="21" s="1"/>
  <c r="G51" i="27"/>
  <c r="AS51" i="27"/>
  <c r="BI51" i="27" s="1"/>
  <c r="BA51" i="21"/>
  <c r="Q51" i="21"/>
  <c r="G52" i="27" l="1"/>
  <c r="V51" i="27"/>
  <c r="V52" i="27" s="1"/>
  <c r="AS51" i="21"/>
  <c r="G51" i="21"/>
  <c r="G52" i="21" s="1"/>
  <c r="V50" i="21"/>
  <c r="BI51" i="21"/>
  <c r="Q52" i="21"/>
  <c r="V51" i="21" l="1"/>
  <c r="V52" i="21" s="1"/>
  <c r="AS1" i="12"/>
  <c r="AS20" i="12" s="1"/>
  <c r="BF1" i="12"/>
  <c r="G40" i="12"/>
  <c r="L10" i="12"/>
  <c r="G10" i="12"/>
  <c r="B10" i="12"/>
  <c r="V11" i="12" l="1"/>
  <c r="V12" i="12" s="1"/>
  <c r="V8" i="12"/>
  <c r="R201" i="18"/>
  <c r="AK197" i="18"/>
  <c r="AK232" i="18" s="1"/>
  <c r="AK187" i="18"/>
  <c r="AK231" i="18" s="1"/>
  <c r="V90" i="18"/>
  <c r="AC87" i="18"/>
  <c r="V85" i="18"/>
  <c r="AC82" i="18"/>
  <c r="AI82" i="18" s="1"/>
  <c r="U80" i="18"/>
  <c r="U70" i="18"/>
  <c r="AH43" i="18"/>
  <c r="AK42" i="18"/>
  <c r="AK214" i="18" s="1"/>
  <c r="AB37" i="18"/>
  <c r="AK213" i="18" s="1"/>
  <c r="Q28" i="18"/>
  <c r="AI1" i="12"/>
  <c r="CI2" i="12" s="1"/>
  <c r="AK206" i="18" s="1"/>
  <c r="B12" i="12"/>
  <c r="AI87" i="18" l="1"/>
  <c r="AK221" i="18" s="1"/>
  <c r="AK220" i="18"/>
  <c r="V33" i="12"/>
  <c r="AW63" i="12" l="1"/>
  <c r="AW62" i="12"/>
  <c r="AW61" i="12"/>
  <c r="AC48" i="12" l="1"/>
  <c r="G48" i="12"/>
  <c r="AK20" i="12"/>
  <c r="AC20" i="12"/>
  <c r="H53" i="12"/>
  <c r="P15" i="12" l="1"/>
  <c r="AD53" i="12" s="1"/>
  <c r="V45" i="12" l="1"/>
  <c r="V44" i="12"/>
  <c r="V41" i="12"/>
  <c r="V40" i="12"/>
  <c r="V37" i="12"/>
  <c r="V36" i="12"/>
  <c r="V32" i="12"/>
  <c r="V30" i="12"/>
  <c r="V29" i="12"/>
  <c r="V28" i="12"/>
  <c r="V26" i="12"/>
  <c r="V25" i="12"/>
  <c r="V24" i="12"/>
  <c r="V22" i="12"/>
  <c r="V21" i="12"/>
  <c r="Q10" i="12" l="1"/>
  <c r="E6" i="14" l="1"/>
  <c r="E12" i="14"/>
  <c r="E18" i="14"/>
  <c r="E20" i="14"/>
  <c r="E7" i="14"/>
  <c r="E8" i="14"/>
  <c r="E13" i="14"/>
  <c r="E14" i="14"/>
  <c r="E9" i="14"/>
  <c r="E15" i="14"/>
  <c r="E10" i="14"/>
  <c r="E19" i="14"/>
  <c r="E16" i="14"/>
  <c r="E11" i="14"/>
  <c r="E21" i="14"/>
  <c r="E17" i="14"/>
  <c r="E22" i="14"/>
  <c r="E23" i="14"/>
  <c r="BN51" i="12"/>
  <c r="T60" i="18" s="1"/>
  <c r="AB60" i="18" l="1"/>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P58" i="12" l="1"/>
  <c r="AH58" i="12"/>
  <c r="AP61" i="12"/>
  <c r="AH61" i="12"/>
  <c r="CI6" i="12" s="1"/>
  <c r="AP60" i="12"/>
  <c r="AH60" i="12"/>
  <c r="AP63" i="12"/>
  <c r="AH63" i="12"/>
  <c r="AH59" i="12"/>
  <c r="AP59" i="12"/>
  <c r="AP62" i="12"/>
  <c r="CI8" i="12" s="1"/>
  <c r="S144" i="18" s="1"/>
  <c r="AH62" i="12"/>
  <c r="AH57" i="12"/>
  <c r="AP57" i="12"/>
  <c r="BA48" i="12" s="1"/>
  <c r="Q49" i="12"/>
  <c r="AW60" i="12"/>
  <c r="BV51" i="12" l="1"/>
  <c r="T67" i="18" s="1"/>
  <c r="AB130" i="18"/>
  <c r="AB132" i="18"/>
  <c r="AS48" i="12"/>
  <c r="Q50" i="12"/>
  <c r="CI3" i="12"/>
  <c r="AR74" i="18" s="1"/>
  <c r="AH67" i="18"/>
  <c r="AB68" i="18"/>
  <c r="AH68" i="18" s="1"/>
  <c r="AK217" i="18" s="1"/>
  <c r="AW59" i="12"/>
  <c r="CI9" i="12"/>
  <c r="AM141" i="18" s="1"/>
  <c r="T67" i="12"/>
  <c r="CI10" i="12"/>
  <c r="AS62" i="12"/>
  <c r="AS40" i="12" s="1"/>
  <c r="CI7" i="12"/>
  <c r="G49" i="12"/>
  <c r="G50" i="12" s="1"/>
  <c r="AS61" i="12"/>
  <c r="AS36" i="12" s="1"/>
  <c r="AS63" i="12"/>
  <c r="AS44" i="12" s="1"/>
  <c r="AS59" i="12"/>
  <c r="AS60" i="12"/>
  <c r="AS32" i="12" s="1"/>
  <c r="AS58" i="12"/>
  <c r="AW58" i="12"/>
  <c r="BE48" i="12" l="1"/>
  <c r="AC49" i="12" s="1"/>
  <c r="AC50" i="12" s="1"/>
  <c r="Z75" i="18"/>
  <c r="AK218" i="18" s="1"/>
  <c r="BA51" i="12"/>
  <c r="U79" i="18" s="1"/>
  <c r="Q51" i="12"/>
  <c r="Q52" i="12" s="1"/>
  <c r="AI147" i="18"/>
  <c r="AK181" i="18" s="1"/>
  <c r="AK228" i="18" s="1"/>
  <c r="AI150" i="18"/>
  <c r="S143" i="18"/>
  <c r="AK226" i="18" s="1"/>
  <c r="G51" i="12"/>
  <c r="AS51" i="12"/>
  <c r="L50" i="12"/>
  <c r="AD129" i="18"/>
  <c r="AD131" i="18"/>
  <c r="AS28" i="12"/>
  <c r="CI5" i="12"/>
  <c r="CI4" i="12"/>
  <c r="AS24" i="12"/>
  <c r="AK153" i="18" l="1"/>
  <c r="AK227" i="18" s="1"/>
  <c r="AB79" i="18"/>
  <c r="AK219" i="18" s="1"/>
  <c r="AM116" i="18"/>
  <c r="AK224" i="18" s="1"/>
  <c r="AI95" i="18"/>
  <c r="T98" i="18" s="1"/>
  <c r="AK103" i="18" s="1"/>
  <c r="AI93" i="18"/>
  <c r="L51" i="12"/>
  <c r="V51" i="12" s="1"/>
  <c r="AW51" i="12"/>
  <c r="AC51" i="12"/>
  <c r="BE51" i="12"/>
  <c r="AM129" i="18"/>
  <c r="AK134" i="18" s="1"/>
  <c r="AK225" i="18" s="1"/>
  <c r="V50" i="12"/>
  <c r="S118" i="18" l="1"/>
  <c r="AK125" i="18" s="1"/>
  <c r="L52" i="12"/>
  <c r="Q18" i="18"/>
  <c r="T106" i="18"/>
  <c r="AK114" i="18" s="1"/>
  <c r="G52" i="12"/>
  <c r="V52" i="12"/>
  <c r="BI51" i="12"/>
  <c r="Q19" i="18" s="1"/>
  <c r="Q25" i="18" s="1"/>
  <c r="AK223" i="18" l="1"/>
  <c r="AK222" i="18"/>
  <c r="Q21" i="18"/>
  <c r="Y20" i="18"/>
  <c r="AK210" i="18" s="1"/>
  <c r="Y25" i="18"/>
  <c r="AC52" i="12"/>
  <c r="AA25" i="18" l="1"/>
  <c r="AK212" i="18" s="1"/>
  <c r="Y21" i="18"/>
  <c r="AK211" i="18" s="1"/>
</calcChain>
</file>

<file path=xl/sharedStrings.xml><?xml version="1.0" encoding="utf-8"?>
<sst xmlns="http://schemas.openxmlformats.org/spreadsheetml/2006/main" count="6470" uniqueCount="2378">
  <si>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</si>
  <si>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</si>
  <si>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</si>
  <si>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</si>
  <si>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</si>
  <si>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</si>
  <si>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</si>
  <si>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</si>
  <si>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</si>
  <si>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</si>
  <si>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</si>
  <si>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</si>
  <si>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</si>
  <si>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</si>
  <si>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</si>
  <si>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</si>
  <si>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</si>
  <si>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</si>
  <si>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</si>
  <si>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</si>
  <si>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</si>
  <si>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</si>
  <si>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</si>
  <si>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</si>
  <si>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</si>
  <si>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</si>
  <si>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</si>
  <si>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</si>
  <si>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</si>
  <si>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</si>
  <si>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</si>
  <si>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</si>
  <si>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</si>
  <si>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</si>
  <si>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</si>
  <si>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</si>
  <si>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</si>
  <si>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</si>
  <si>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</si>
  <si>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</si>
  <si>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</si>
  <si>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</si>
  <si>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</si>
  <si>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</si>
  <si>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</si>
  <si>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</si>
  <si>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</si>
  <si>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</si>
  <si>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</si>
  <si>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</si>
  <si>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</si>
  <si>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</si>
  <si>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</si>
  <si>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</si>
  <si>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</si>
  <si>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</si>
  <si>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</si>
  <si>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</si>
  <si>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</si>
  <si>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</si>
  <si>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</si>
  <si>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</si>
  <si>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</si>
  <si>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</si>
  <si>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</si>
  <si>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</si>
  <si>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</si>
  <si>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</si>
  <si>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</si>
  <si>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</si>
  <si>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</si>
  <si>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</si>
  <si>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</si>
  <si>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</si>
  <si>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</si>
  <si>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</si>
  <si>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</si>
  <si>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</si>
  <si>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</si>
  <si>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</si>
  <si>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</si>
  <si>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</si>
  <si>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</si>
  <si>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</si>
  <si>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</si>
  <si>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</si>
  <si>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</si>
  <si>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</si>
  <si>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</si>
  <si>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</si>
  <si>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</si>
  <si>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</si>
  <si>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</si>
  <si>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</si>
  <si>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</si>
  <si>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</si>
  <si>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</si>
  <si>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</si>
  <si>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</si>
  <si>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</si>
  <si>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</si>
  <si>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</si>
  <si>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</si>
  <si>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</si>
  <si>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</si>
  <si>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</si>
  <si>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</si>
  <si>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</si>
  <si>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</si>
  <si>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</si>
  <si>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</si>
  <si>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</si>
  <si>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</si>
  <si>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</si>
  <si>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</si>
  <si>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</si>
  <si>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</si>
  <si>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</si>
  <si>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</si>
  <si>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</si>
  <si>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</si>
  <si>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</si>
  <si>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</si>
  <si>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</si>
  <si>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</si>
  <si>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</si>
  <si>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</si>
  <si>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</si>
  <si>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</si>
  <si>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</si>
  <si>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</si>
  <si>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</si>
  <si>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</si>
  <si>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</si>
  <si>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</si>
  <si>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</si>
  <si>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</si>
  <si>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</si>
  <si>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</si>
  <si>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</si>
  <si>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</si>
  <si>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</si>
  <si>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</si>
  <si>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</si>
  <si>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</si>
  <si>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</si>
  <si>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</si>
  <si>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</si>
  <si>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</si>
  <si>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</si>
  <si>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</si>
  <si>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</si>
  <si>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</si>
  <si>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</si>
  <si>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</si>
  <si>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</si>
  <si>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</si>
  <si>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</si>
  <si>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</si>
  <si>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</si>
  <si>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</si>
  <si>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</si>
  <si>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</si>
  <si>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</si>
  <si>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</si>
  <si>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</si>
  <si>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</si>
  <si>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</si>
  <si>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</si>
  <si>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</si>
  <si>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</si>
  <si>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</si>
  <si>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</si>
  <si>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</si>
  <si>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</si>
  <si>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</si>
  <si>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</si>
  <si>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</si>
  <si>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</si>
  <si>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</si>
  <si>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</si>
  <si>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</si>
  <si>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</si>
  <si>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</si>
  <si>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</si>
  <si>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</si>
  <si>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</si>
  <si>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</si>
  <si>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</si>
  <si>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</si>
  <si>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</si>
  <si>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</si>
  <si>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</si>
  <si>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</si>
  <si>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</si>
  <si>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</si>
  <si>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</si>
  <si>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</si>
  <si>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</si>
  <si>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</si>
  <si>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</si>
  <si>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</si>
  <si>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</si>
  <si>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</si>
  <si>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</si>
  <si>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</si>
  <si>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</si>
  <si>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</si>
  <si>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</si>
  <si>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</si>
  <si>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</si>
  <si>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</si>
  <si>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</si>
  <si>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</si>
  <si>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</si>
  <si>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</si>
  <si>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</si>
  <si>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</si>
  <si>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</si>
  <si>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</si>
  <si>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</si>
  <si>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</si>
  <si>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</si>
  <si>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</si>
  <si>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</si>
  <si>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</si>
  <si>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</si>
  <si>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</si>
  <si>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</si>
  <si>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</si>
  <si>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</si>
  <si>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</si>
  <si>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</si>
  <si>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</si>
  <si>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</si>
  <si>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</si>
  <si>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</si>
  <si>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</si>
  <si>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</si>
  <si>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</si>
  <si>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</si>
  <si>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</si>
  <si>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</si>
  <si>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</si>
  <si>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</si>
  <si>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</si>
  <si>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</si>
  <si>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</si>
  <si>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</si>
  <si>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</si>
  <si>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</si>
  <si>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</si>
  <si>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</si>
  <si>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</si>
  <si>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</si>
  <si>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</si>
  <si>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</si>
  <si>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</si>
  <si>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</si>
  <si>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</si>
  <si>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</si>
  <si>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</si>
  <si>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</si>
  <si>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</si>
  <si>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</si>
  <si>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</si>
  <si>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</si>
  <si>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</si>
  <si>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</si>
  <si>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</si>
  <si>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</si>
  <si>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</si>
  <si>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</si>
  <si>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</si>
  <si>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</si>
  <si>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</si>
  <si>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</si>
  <si>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</si>
  <si>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</si>
  <si>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</si>
  <si>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</si>
  <si>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</si>
  <si>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</si>
  <si>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</si>
  <si>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</si>
  <si>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</si>
  <si>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</si>
  <si>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</si>
  <si>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</si>
  <si>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</si>
  <si>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</si>
  <si>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</si>
  <si>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</si>
  <si>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</si>
  <si>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</si>
  <si>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</si>
  <si>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</si>
  <si>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</si>
  <si>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</si>
  <si>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</si>
  <si>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</si>
  <si>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</si>
  <si>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</si>
  <si>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</si>
  <si>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</si>
  <si>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</si>
  <si>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</si>
  <si>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</si>
  <si>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</si>
  <si>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</si>
  <si>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</si>
  <si>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</si>
  <si>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</si>
  <si>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</si>
  <si>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</si>
  <si>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</si>
  <si>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</si>
  <si>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</si>
  <si>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</si>
  <si>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</si>
  <si>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</si>
  <si>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</si>
  <si>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</si>
  <si>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</si>
  <si>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</si>
  <si>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</si>
  <si>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</si>
  <si>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</si>
  <si>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</si>
  <si>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</si>
  <si>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</si>
  <si>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</si>
  <si>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</si>
  <si>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</si>
  <si>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</si>
  <si>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</si>
  <si>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</si>
  <si>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</si>
  <si>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</si>
  <si>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</si>
  <si>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</si>
  <si>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</si>
  <si>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</si>
  <si>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</si>
  <si>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</si>
  <si>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</si>
  <si>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</si>
  <si>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</si>
  <si>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</si>
  <si>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</si>
  <si>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</si>
  <si>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</si>
  <si>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</si>
  <si>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</si>
  <si>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</si>
  <si>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</si>
  <si>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</si>
  <si>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</si>
  <si>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</si>
  <si>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</si>
  <si>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</si>
  <si>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</si>
  <si>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</si>
  <si>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</si>
  <si>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</si>
  <si>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</si>
  <si>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</si>
  <si>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</si>
  <si>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</si>
  <si>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</si>
  <si>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</si>
  <si>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</si>
  <si>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</si>
  <si>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</si>
  <si>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</si>
  <si>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</si>
  <si>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</si>
  <si>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</si>
  <si>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</si>
  <si>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</si>
  <si>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</si>
  <si>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</si>
  <si>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</si>
  <si>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</si>
  <si>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</si>
  <si>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</si>
  <si>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</si>
  <si>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</si>
  <si>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</si>
  <si>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</si>
  <si>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</si>
  <si>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</si>
  <si>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</si>
  <si>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</si>
  <si>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</si>
  <si>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</si>
  <si>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</si>
  <si>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</si>
  <si>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</si>
  <si>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</si>
  <si>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</si>
  <si>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</si>
  <si>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</si>
  <si>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</si>
  <si>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</si>
  <si>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</si>
  <si>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</si>
  <si>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</si>
  <si>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</si>
  <si>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</si>
  <si>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</si>
  <si>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</si>
  <si>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</si>
  <si>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</si>
  <si>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</si>
  <si>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</si>
  <si>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</si>
  <si>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</si>
  <si>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</si>
  <si>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</si>
  <si>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</si>
  <si>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</si>
  <si>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</si>
  <si>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</si>
  <si>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</si>
  <si>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</si>
  <si>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</si>
  <si>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</si>
  <si>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</si>
  <si>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</si>
  <si>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</si>
  <si>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</si>
  <si>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</si>
  <si>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</si>
  <si>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</si>
  <si>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</si>
  <si>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</si>
  <si>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</si>
  <si>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</si>
  <si>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</si>
  <si>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</si>
  <si>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</si>
  <si>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</si>
  <si>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</si>
  <si>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</si>
  <si>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</si>
  <si>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</si>
  <si>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</si>
  <si>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</si>
  <si>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</si>
  <si>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</si>
  <si>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</si>
  <si>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</si>
  <si>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</si>
  <si>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</si>
  <si>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</si>
  <si>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</si>
  <si>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</si>
  <si>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</si>
  <si>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</si>
  <si>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</si>
  <si>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</si>
  <si>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</si>
  <si>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</si>
  <si>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</si>
  <si>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</si>
  <si>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</si>
  <si>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</si>
  <si>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</si>
  <si>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</si>
  <si>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</si>
  <si>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</si>
  <si>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</si>
  <si>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</si>
  <si>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</si>
  <si>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</si>
  <si>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</si>
  <si>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</si>
  <si>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</si>
  <si>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</si>
  <si>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</si>
  <si>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</si>
  <si>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</si>
  <si>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</si>
  <si>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</si>
  <si>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</si>
  <si>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</si>
  <si>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</si>
  <si>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</si>
  <si>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</si>
  <si>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</si>
  <si>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</si>
  <si>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</si>
  <si>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</si>
  <si>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</si>
  <si>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</si>
  <si>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</si>
  <si>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</si>
  <si>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</si>
  <si>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</si>
  <si>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</si>
  <si>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</si>
  <si>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</si>
  <si>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</si>
  <si>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</si>
  <si>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</si>
  <si>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</si>
  <si>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</si>
  <si>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</si>
  <si>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</si>
  <si>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</si>
  <si>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</si>
  <si>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</si>
  <si>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</si>
  <si>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</si>
  <si>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</si>
  <si>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</si>
  <si>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</si>
  <si>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</si>
  <si>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</si>
  <si>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</si>
  <si>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</si>
  <si>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</si>
  <si>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</si>
  <si>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</si>
  <si>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</si>
  <si>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</si>
  <si>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</si>
  <si>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</si>
  <si>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</si>
  <si>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</si>
  <si>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</si>
  <si>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</si>
  <si>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</si>
  <si>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</si>
  <si>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</si>
  <si>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</si>
  <si>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</si>
  <si>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</si>
  <si>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</si>
  <si>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</si>
  <si>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</si>
  <si>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</si>
  <si>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</si>
  <si>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</si>
  <si>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</si>
  <si>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</si>
  <si>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</si>
  <si>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</si>
  <si>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</si>
  <si>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</si>
  <si>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</si>
  <si>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</si>
  <si>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</si>
  <si>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</si>
  <si>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</si>
  <si>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</si>
  <si>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</si>
  <si>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</si>
  <si>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</si>
  <si>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</si>
  <si>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</si>
  <si>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</si>
  <si>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</si>
  <si>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</si>
  <si>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</si>
  <si>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</si>
  <si>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</si>
  <si>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</si>
  <si>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</si>
  <si>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</si>
  <si>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</si>
  <si>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</si>
  <si>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</si>
  <si>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</si>
  <si>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</si>
  <si>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</si>
  <si>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</si>
  <si>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</si>
  <si>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</si>
  <si>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</si>
  <si>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</si>
  <si>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</si>
  <si>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</si>
  <si>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</si>
  <si>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</si>
  <si>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</si>
  <si>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</si>
  <si>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</si>
  <si>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</si>
  <si>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</si>
  <si>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</si>
  <si>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</si>
  <si>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</si>
  <si>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</si>
  <si>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</si>
  <si>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</si>
  <si>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</si>
  <si>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</si>
  <si>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</si>
  <si>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</si>
  <si>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</si>
  <si>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</si>
  <si>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</si>
  <si>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</si>
  <si>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</si>
  <si>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</si>
  <si>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</si>
  <si>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</si>
  <si>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</si>
  <si>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</si>
  <si>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</si>
  <si>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</si>
  <si>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</si>
  <si>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</si>
  <si>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</si>
  <si>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</si>
  <si>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</si>
  <si>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</si>
  <si>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</si>
  <si>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</si>
  <si>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</si>
  <si>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</si>
  <si>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</si>
  <si>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</si>
  <si>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</si>
  <si>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</si>
  <si>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</si>
  <si>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</si>
  <si>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</si>
  <si>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</si>
  <si>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</si>
  <si>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</si>
  <si>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</si>
  <si>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</si>
  <si>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</si>
  <si>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</si>
  <si>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</si>
  <si>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</si>
  <si>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</si>
  <si>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</si>
  <si>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</si>
  <si>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</si>
  <si>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</si>
  <si>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</si>
  <si>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</si>
  <si>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</si>
  <si>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</si>
  <si>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</si>
  <si>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</si>
  <si>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</si>
  <si>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</si>
  <si>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</si>
  <si>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</si>
  <si>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</si>
  <si>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</si>
  <si>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</si>
  <si>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</si>
  <si>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</si>
  <si>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</si>
  <si>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</si>
  <si>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</si>
  <si>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</si>
  <si>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</si>
  <si>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</si>
  <si>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</si>
  <si>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</si>
  <si>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</si>
  <si>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</si>
  <si>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</si>
  <si>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</si>
  <si>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</si>
  <si>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</si>
  <si>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</si>
  <si>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</si>
  <si>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</si>
  <si>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</si>
  <si>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</si>
  <si>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</si>
  <si>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</si>
  <si>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</si>
  <si>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</si>
  <si>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</si>
  <si>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</si>
  <si>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</si>
  <si>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</si>
  <si>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</si>
  <si>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</si>
  <si>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</si>
  <si>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</si>
  <si>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</si>
  <si>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</si>
  <si>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</si>
  <si>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</si>
  <si>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</si>
  <si>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</si>
  <si>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</si>
  <si>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</si>
  <si>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</si>
  <si>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</si>
  <si>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</si>
  <si>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</si>
  <si>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</si>
  <si>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</si>
  <si>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</si>
  <si>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</si>
  <si>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</si>
  <si>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</si>
  <si>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</si>
  <si>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</si>
  <si>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</si>
  <si>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</si>
  <si>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</si>
  <si>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</si>
  <si>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</si>
  <si>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</si>
  <si>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</si>
  <si>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</si>
  <si>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</si>
  <si>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</si>
  <si>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</si>
  <si>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</si>
  <si>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</si>
  <si>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</si>
  <si>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</si>
  <si>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</si>
  <si>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</si>
  <si>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</si>
  <si>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</si>
  <si>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</si>
  <si>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</si>
  <si>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</si>
  <si>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</si>
  <si>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</si>
  <si>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</si>
  <si>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</si>
  <si>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</si>
  <si>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</si>
  <si>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</si>
  <si>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</si>
  <si>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</si>
  <si>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</si>
  <si>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</si>
  <si>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</si>
  <si>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</si>
  <si>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</si>
  <si>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</si>
  <si>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</si>
  <si>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</si>
  <si>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</si>
  <si>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</si>
  <si>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</si>
  <si>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</si>
  <si>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</si>
  <si>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</si>
  <si>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</si>
  <si>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</si>
  <si>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</si>
  <si>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</si>
  <si>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</si>
  <si>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</si>
  <si>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</si>
  <si>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</si>
  <si>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</si>
  <si>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</si>
  <si>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</si>
  <si>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</si>
  <si>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</si>
  <si>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</si>
  <si>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</si>
  <si>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</si>
  <si>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</si>
  <si>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</si>
  <si>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</si>
  <si>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</si>
  <si>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</si>
  <si>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</si>
  <si>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</si>
  <si>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</si>
  <si>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</si>
  <si>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</si>
  <si>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</si>
  <si>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</si>
  <si>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</si>
  <si>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</si>
  <si>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</si>
  <si>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</si>
  <si>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</si>
  <si>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</si>
  <si>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</si>
  <si>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</si>
  <si>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</si>
  <si>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</si>
  <si>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</si>
  <si>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</si>
  <si>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</si>
  <si>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</si>
  <si>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</si>
  <si>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</si>
  <si>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</si>
  <si>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</si>
  <si>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</si>
  <si>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</si>
  <si>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</si>
  <si>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</si>
  <si>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</si>
  <si>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</si>
  <si>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</si>
  <si>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</si>
  <si>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</si>
  <si>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</si>
  <si>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</si>
  <si>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</si>
  <si>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</si>
  <si>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</si>
  <si>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</si>
  <si>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</si>
  <si>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</si>
  <si>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</si>
  <si>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</si>
  <si>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</si>
  <si>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</si>
  <si>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</si>
  <si>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</si>
  <si>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</si>
  <si>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</si>
  <si>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</si>
  <si>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</si>
  <si>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</si>
  <si>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</si>
  <si>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</si>
  <si>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</si>
  <si>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</si>
  <si>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</si>
  <si>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</si>
  <si>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</si>
  <si>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</si>
  <si>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</si>
  <si>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</si>
  <si>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</si>
  <si>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</si>
  <si>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</si>
  <si>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</si>
  <si>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</si>
  <si>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</si>
  <si>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</si>
  <si>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</si>
  <si>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</si>
  <si>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</si>
  <si>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</si>
  <si>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</si>
  <si>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</si>
  <si>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</si>
  <si>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</si>
  <si>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</si>
  <si>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</si>
  <si>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</si>
  <si>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</si>
  <si>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</si>
  <si>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</si>
  <si>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</si>
  <si>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</si>
  <si>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</si>
  <si>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</si>
  <si>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</si>
  <si>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</si>
  <si>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</si>
  <si>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</si>
  <si>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</si>
  <si>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</si>
  <si>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</si>
  <si>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</si>
  <si>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</si>
  <si>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</si>
  <si>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</si>
  <si>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</si>
  <si>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</si>
  <si>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</si>
  <si>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</si>
  <si>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</si>
  <si>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</si>
  <si>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</si>
  <si>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</si>
  <si>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</si>
  <si>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</si>
  <si>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</si>
  <si>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</si>
  <si>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</si>
  <si>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</si>
  <si>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</si>
  <si>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</si>
  <si>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</si>
  <si>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</si>
  <si>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</si>
  <si>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</si>
  <si>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</si>
  <si>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</si>
  <si>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</si>
  <si>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</si>
  <si>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</si>
  <si>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</si>
  <si>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</si>
  <si>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</si>
  <si>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</si>
  <si>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</si>
  <si>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</si>
  <si>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</si>
  <si>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</si>
  <si>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</si>
  <si>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</si>
  <si>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</si>
  <si>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</si>
  <si>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</si>
  <si>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</si>
  <si>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</si>
  <si>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</si>
  <si>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</si>
  <si>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</si>
  <si>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</si>
  <si>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</si>
  <si>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</si>
  <si>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</si>
  <si>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</si>
  <si>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</si>
  <si>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</si>
  <si>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</si>
  <si>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</si>
  <si>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</si>
  <si>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</si>
  <si>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</si>
  <si>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</si>
  <si>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</si>
  <si>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</si>
  <si>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</si>
  <si>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</si>
  <si>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</si>
  <si>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</si>
  <si>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</si>
  <si>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</si>
  <si>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</si>
  <si>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</si>
  <si>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</si>
  <si>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</si>
  <si>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</si>
  <si>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</si>
  <si>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</si>
  <si>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</si>
  <si>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</si>
  <si>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</si>
  <si>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</si>
  <si>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</si>
  <si>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</si>
  <si>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</si>
  <si>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</si>
  <si>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</si>
  <si>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</si>
  <si>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</si>
  <si>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</si>
  <si>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</si>
  <si>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</si>
  <si>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</si>
  <si>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</si>
  <si>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</si>
  <si>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</si>
  <si>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</si>
  <si>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</si>
  <si>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</si>
  <si>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</si>
  <si>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</si>
  <si>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</si>
  <si>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</si>
  <si>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</si>
  <si>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</si>
  <si>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</si>
  <si>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</si>
  <si>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</si>
  <si>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</si>
  <si>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</si>
  <si>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</si>
  <si>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</si>
  <si>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</si>
  <si>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</si>
  <si>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</si>
  <si>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</si>
  <si>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</si>
  <si>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</si>
  <si>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</si>
  <si>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</si>
  <si>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</si>
  <si>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</si>
  <si>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</si>
  <si>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</si>
  <si>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</si>
  <si>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</si>
  <si>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</si>
  <si>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</si>
  <si>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</si>
  <si>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</si>
  <si>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</si>
  <si>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</si>
  <si>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</si>
  <si>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</si>
  <si>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</si>
  <si>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</si>
  <si>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</si>
  <si>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</si>
  <si>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</si>
  <si>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</si>
  <si>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</si>
  <si>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</si>
  <si>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</si>
  <si>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</si>
  <si>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</si>
  <si>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</si>
  <si>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</si>
  <si>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</si>
  <si>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</si>
  <si>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</si>
  <si>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</si>
  <si>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</si>
  <si>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</si>
  <si>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</si>
  <si>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</si>
  <si>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</si>
  <si>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</si>
  <si>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</si>
  <si>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</si>
  <si>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</si>
  <si>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</si>
  <si>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</si>
  <si>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</si>
  <si>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</si>
  <si>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</si>
  <si>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</si>
  <si>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</si>
  <si>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</si>
  <si>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</si>
  <si>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</si>
  <si>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</si>
  <si>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</si>
  <si>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</si>
  <si>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</si>
  <si>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</si>
  <si>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</si>
  <si>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</si>
  <si>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</si>
  <si>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</si>
  <si>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</si>
  <si>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</si>
  <si>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</si>
  <si>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</si>
  <si>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</si>
  <si>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</si>
  <si>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</si>
  <si>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</si>
  <si>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</si>
  <si>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</si>
  <si>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</si>
  <si>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</si>
  <si>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</si>
  <si>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</si>
  <si>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</si>
  <si>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</si>
  <si>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</si>
  <si>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</si>
  <si>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</si>
  <si>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</si>
  <si>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</si>
  <si>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</si>
  <si>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</si>
  <si>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</si>
  <si>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</si>
  <si>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</si>
  <si>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</si>
  <si>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</si>
  <si>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</si>
  <si>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</si>
  <si>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</si>
  <si>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</si>
  <si>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</si>
  <si>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</si>
  <si>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</si>
  <si>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</si>
  <si>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</si>
  <si>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</si>
  <si>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</si>
  <si>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</si>
  <si>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</si>
  <si>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</si>
  <si>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</si>
  <si>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</si>
  <si>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</si>
  <si>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</si>
  <si>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</si>
  <si>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</si>
  <si>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</si>
  <si>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</si>
  <si>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</si>
  <si>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</si>
  <si>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</si>
  <si>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</si>
  <si>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</si>
  <si>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</si>
  <si>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</si>
  <si>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</si>
  <si>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</si>
  <si>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</si>
  <si>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</si>
  <si>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</si>
  <si>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</si>
  <si>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</si>
  <si>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</si>
  <si>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</si>
  <si>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</si>
  <si>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</si>
  <si>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</si>
  <si>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</si>
  <si>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</si>
  <si>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</si>
  <si>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</si>
  <si>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</si>
  <si>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</si>
  <si>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</si>
  <si>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</si>
  <si>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</si>
  <si>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</si>
  <si>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</si>
  <si>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</si>
  <si>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</si>
  <si>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</si>
  <si>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</si>
  <si>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</si>
  <si>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</si>
  <si>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</si>
  <si>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</si>
  <si>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</si>
  <si>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</si>
  <si>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</si>
  <si>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</si>
  <si>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</si>
  <si>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</si>
  <si>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</si>
  <si>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</si>
  <si>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</si>
  <si>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</si>
  <si>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</si>
  <si>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</si>
  <si>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</si>
  <si>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</si>
  <si>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</si>
  <si>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</si>
  <si>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</si>
  <si>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</si>
  <si>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</si>
  <si>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</si>
  <si>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</si>
  <si>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</si>
  <si>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</si>
  <si>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</si>
  <si>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</si>
  <si>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</si>
  <si>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</si>
  <si>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</si>
  <si>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</si>
  <si>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</si>
  <si>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</si>
  <si>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</si>
  <si>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</si>
  <si>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</si>
  <si>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</si>
  <si>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</si>
  <si>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</si>
  <si>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</si>
  <si>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</si>
  <si>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</si>
  <si>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</si>
  <si>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</si>
  <si>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</si>
  <si>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</si>
  <si>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</si>
  <si>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</si>
  <si>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</si>
  <si>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</si>
  <si>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</si>
  <si>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</si>
  <si>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</si>
  <si>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</si>
  <si>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</si>
  <si>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</si>
  <si>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</si>
  <si>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</si>
  <si>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</si>
  <si>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</si>
  <si>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</si>
  <si>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</si>
  <si>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</si>
  <si>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</si>
  <si>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</si>
  <si>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</si>
  <si>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</si>
  <si>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</si>
  <si>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</si>
  <si>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</si>
  <si>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</si>
  <si>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</si>
  <si>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</si>
  <si>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</si>
  <si>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</si>
  <si>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</si>
  <si>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</si>
  <si>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</si>
  <si>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</si>
  <si>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</si>
  <si>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</si>
  <si>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</si>
  <si>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</si>
  <si>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</si>
  <si>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</si>
  <si>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</si>
  <si>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</si>
  <si>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</si>
  <si>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</si>
  <si>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</si>
  <si>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</si>
  <si>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</si>
  <si>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</si>
  <si>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</si>
  <si>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</si>
  <si>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</si>
  <si>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</si>
  <si>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</si>
  <si>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</si>
  <si>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</si>
  <si>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</si>
  <si>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</si>
  <si>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</si>
  <si>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</si>
  <si>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</si>
  <si>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</si>
  <si>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</si>
  <si>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</si>
  <si>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</si>
  <si>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</si>
  <si>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</si>
  <si>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</si>
  <si>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</si>
  <si>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</si>
  <si>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</si>
  <si>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</si>
  <si>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</si>
  <si>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</si>
  <si>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</si>
  <si>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</si>
  <si>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</si>
  <si>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</si>
  <si>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</si>
  <si>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</si>
  <si>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</si>
  <si>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</si>
  <si>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</si>
  <si>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</si>
  <si>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</si>
  <si>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</si>
  <si>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</si>
  <si>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</si>
  <si>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</si>
  <si>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</si>
  <si>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</si>
  <si>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</si>
  <si>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</si>
  <si>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</si>
  <si>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</si>
  <si>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</si>
  <si>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</si>
  <si>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</si>
  <si>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</si>
  <si>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</si>
  <si>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</si>
  <si>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</si>
  <si>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</si>
  <si>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</si>
  <si>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</si>
  <si>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</si>
  <si>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</si>
  <si>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</si>
  <si>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</si>
  <si>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</si>
  <si>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</si>
  <si>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</si>
  <si>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</si>
  <si>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</si>
  <si>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</si>
  <si>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</si>
  <si>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</si>
  <si>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</si>
  <si>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</si>
  <si>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</si>
  <si>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</si>
  <si>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</si>
  <si>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</si>
  <si>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</si>
  <si>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</si>
  <si>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</si>
  <si>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</si>
  <si>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</si>
  <si>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</si>
  <si>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</si>
  <si>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</si>
  <si>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</si>
  <si>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</si>
  <si>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</si>
  <si>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</si>
  <si>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</si>
  <si>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</si>
  <si>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</si>
  <si>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</si>
  <si>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</si>
  <si>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</si>
  <si>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</si>
  <si>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</si>
  <si>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</si>
  <si>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</si>
  <si>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</si>
  <si>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</si>
  <si>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</si>
  <si>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</si>
  <si>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</si>
  <si>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</si>
  <si>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</si>
  <si>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</si>
  <si>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</si>
  <si>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</si>
  <si>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</si>
  <si>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</si>
  <si>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</si>
  <si>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</si>
  <si>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</si>
  <si>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</si>
  <si>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</si>
  <si>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</si>
  <si>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</si>
  <si>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</si>
  <si>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</si>
  <si>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</si>
  <si>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</si>
  <si>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</si>
  <si>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</si>
  <si>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</si>
  <si>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</si>
  <si>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</si>
  <si>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</si>
  <si>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</si>
  <si>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</si>
  <si>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</si>
  <si>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</si>
  <si>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</si>
  <si>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</si>
  <si>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</si>
  <si>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</si>
  <si>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</si>
  <si>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</si>
  <si>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</si>
  <si>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</si>
  <si>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</si>
  <si>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</si>
  <si>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</si>
  <si>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</si>
  <si>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</si>
  <si>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</si>
  <si>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</si>
  <si>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</si>
  <si>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</si>
  <si>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</si>
  <si>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</si>
  <si>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</si>
  <si>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</si>
  <si>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</si>
  <si>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</si>
  <si>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</si>
  <si>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</si>
  <si>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</si>
  <si>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</si>
  <si>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</si>
  <si>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</si>
  <si>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</si>
  <si>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</si>
  <si>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</si>
  <si>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</si>
  <si>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</si>
  <si>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</si>
  <si>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</si>
  <si>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</si>
  <si>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</si>
  <si>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</si>
  <si>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</si>
  <si>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</si>
  <si>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</si>
  <si>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</si>
  <si>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</si>
  <si>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</si>
  <si>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</si>
  <si>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</si>
  <si>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</si>
  <si>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</si>
  <si>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</si>
  <si>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</si>
  <si>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</si>
  <si>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</si>
  <si>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</si>
  <si>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</si>
  <si>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</si>
  <si>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</si>
  <si>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</si>
  <si>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</si>
  <si>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</si>
  <si>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</si>
  <si>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</si>
  <si>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</si>
  <si>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</si>
  <si>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</si>
  <si>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</si>
  <si>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</si>
  <si>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</si>
  <si>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</si>
  <si>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</si>
  <si>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</si>
  <si>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</si>
  <si>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</si>
  <si>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</si>
  <si>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</si>
  <si>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</si>
  <si>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</si>
  <si>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</si>
  <si>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</si>
  <si>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</si>
  <si>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</si>
  <si>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</si>
  <si>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</si>
  <si>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</si>
  <si>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</si>
  <si>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</si>
  <si>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</si>
  <si>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</si>
  <si>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</si>
  <si>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</si>
  <si>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</si>
  <si>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</si>
  <si>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</si>
  <si>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</si>
  <si>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</si>
  <si>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</si>
  <si>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</si>
  <si>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</si>
  <si>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</si>
  <si>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</si>
  <si>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</si>
  <si>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</si>
  <si>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</si>
  <si>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</si>
  <si>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</si>
  <si>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</si>
  <si>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</si>
  <si>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</si>
  <si>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</si>
  <si>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</si>
  <si>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</si>
  <si>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</si>
  <si>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</si>
  <si>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</si>
  <si>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</si>
  <si>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</si>
  <si>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</si>
  <si>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</si>
  <si>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</si>
  <si>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</si>
  <si>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</si>
  <si>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</si>
  <si>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</si>
  <si>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</si>
  <si>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</si>
  <si>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</si>
  <si>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</si>
  <si>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</si>
  <si>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</si>
  <si>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</si>
  <si>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</si>
  <si>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</si>
  <si>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</si>
  <si>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</si>
  <si>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</si>
  <si>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</si>
  <si>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</si>
  <si>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</si>
  <si>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</si>
  <si>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</si>
  <si>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</si>
  <si>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</si>
  <si>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</si>
  <si>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</si>
  <si>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</si>
  <si>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</si>
  <si>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</si>
  <si>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</si>
  <si>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</si>
  <si>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</si>
  <si>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</si>
  <si>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</si>
  <si>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</si>
  <si>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</si>
  <si>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</si>
  <si>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</si>
  <si>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</si>
  <si>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</si>
  <si>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</si>
  <si>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</si>
  <si>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</si>
  <si>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</si>
  <si>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</si>
  <si>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</si>
  <si>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</si>
  <si>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</si>
  <si>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</si>
  <si>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</si>
  <si>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</si>
  <si>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</si>
  <si>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</si>
  <si>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</si>
  <si>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</si>
  <si>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</si>
  <si>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</si>
  <si>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</si>
  <si>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</si>
  <si>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</si>
  <si>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</si>
  <si>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</si>
  <si>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</si>
  <si>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</si>
  <si>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</si>
  <si>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</si>
  <si>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</si>
  <si>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</si>
  <si>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</si>
  <si>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</si>
  <si>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</si>
  <si>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</si>
  <si>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</si>
  <si>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</si>
  <si>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</si>
  <si>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</si>
  <si>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</si>
  <si>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</si>
  <si>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</si>
  <si>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</si>
  <si>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</si>
  <si>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</si>
  <si>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</si>
  <si>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</si>
  <si>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</si>
  <si>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</si>
  <si>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</si>
  <si>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</si>
  <si>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</si>
  <si>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</si>
  <si>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</si>
  <si>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</si>
  <si>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</si>
  <si>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</si>
  <si>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</si>
  <si>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</si>
  <si>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</si>
  <si>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</si>
  <si>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</si>
  <si>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</si>
  <si>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</si>
  <si>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</si>
  <si>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</si>
  <si>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</si>
  <si>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</si>
  <si>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</si>
  <si>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</si>
  <si>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</si>
  <si>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</si>
  <si>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</si>
  <si>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</si>
  <si>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</si>
  <si>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</si>
  <si>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</si>
  <si>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</si>
  <si>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</si>
  <si>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</si>
  <si>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</si>
  <si>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</si>
  <si>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</si>
  <si>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</si>
  <si>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</si>
  <si>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</si>
  <si>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</si>
  <si>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</si>
  <si>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</si>
  <si>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</si>
  <si>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</si>
  <si>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</si>
  <si>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</si>
  <si>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</si>
  <si>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</si>
  <si>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</si>
  <si>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</si>
  <si>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</si>
  <si>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</si>
  <si>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</si>
  <si>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</si>
  <si>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</si>
  <si>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</si>
  <si>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</si>
  <si>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</si>
  <si>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</si>
  <si>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</si>
  <si>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</si>
  <si>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</si>
  <si>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</si>
  <si>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</si>
  <si>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</si>
  <si>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</si>
  <si>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</si>
  <si>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</si>
  <si>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</si>
  <si>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</si>
  <si>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</si>
  <si>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</si>
  <si>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</si>
  <si>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</si>
  <si>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</si>
  <si>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</si>
  <si>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</si>
  <si>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</si>
  <si>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</si>
  <si>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</si>
  <si>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</si>
  <si>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</si>
  <si>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</si>
  <si>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</si>
  <si>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</si>
  <si>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</si>
  <si>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</si>
  <si>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</si>
  <si>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</si>
  <si>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</si>
  <si>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</si>
  <si>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</si>
  <si>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</si>
  <si>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</si>
  <si>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</si>
  <si>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</si>
  <si>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</si>
  <si>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</si>
  <si>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</si>
  <si>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</si>
  <si>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</si>
  <si>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</si>
  <si>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</si>
  <si>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</si>
  <si>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</si>
  <si>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</si>
  <si>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</si>
  <si>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</si>
  <si>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</si>
  <si>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</si>
  <si>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</si>
  <si>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</si>
  <si>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</si>
  <si>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</si>
  <si>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</si>
  <si>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</si>
  <si>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</si>
  <si>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</si>
  <si>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</si>
  <si>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</si>
  <si>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</si>
  <si>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</si>
  <si>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</si>
  <si>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</si>
  <si>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</si>
  <si>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</si>
  <si>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</si>
  <si>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</si>
  <si>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</si>
  <si>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</si>
  <si>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</si>
  <si>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</si>
  <si>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</si>
  <si>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</si>
  <si>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</si>
  <si>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</si>
  <si>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</si>
  <si>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</si>
  <si>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</si>
  <si>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</si>
  <si>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</si>
  <si>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</si>
  <si>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</si>
  <si>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</si>
  <si>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</si>
  <si>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</si>
  <si>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</si>
  <si>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</si>
  <si>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</si>
  <si>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</si>
  <si>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</si>
  <si>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</si>
  <si>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</si>
  <si>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</si>
  <si>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</si>
  <si>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</si>
  <si>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</si>
  <si>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</si>
  <si>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</si>
  <si>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</si>
  <si>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</si>
  <si>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</si>
  <si>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</si>
  <si>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</si>
  <si>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</si>
  <si>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</si>
  <si>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</si>
  <si>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</si>
  <si>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</si>
  <si>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</si>
  <si>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</si>
  <si>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</si>
  <si>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</si>
  <si>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</si>
  <si>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</si>
  <si>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</si>
  <si>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</si>
  <si>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</si>
  <si>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</si>
  <si>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</si>
  <si>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</si>
  <si>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</si>
  <si>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</si>
  <si>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</si>
  <si>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</si>
  <si>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</si>
  <si>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</si>
  <si>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</si>
  <si>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</si>
  <si>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</si>
  <si>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</si>
  <si>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</si>
  <si>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</si>
  <si>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</si>
  <si>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</si>
  <si>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</si>
  <si>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</si>
  <si>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</si>
  <si>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</si>
  <si>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</si>
  <si>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</si>
  <si>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</si>
  <si>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</si>
  <si>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</si>
  <si>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</si>
  <si>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</si>
  <si>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</si>
  <si>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</si>
  <si>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</si>
  <si>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</si>
  <si>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</si>
  <si>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</si>
  <si>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</si>
  <si>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</si>
  <si>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</si>
  <si>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</si>
  <si>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</si>
  <si>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</si>
  <si>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</si>
  <si>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</si>
  <si>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</si>
  <si>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</si>
  <si>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</si>
  <si>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</si>
  <si>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</si>
  <si>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</si>
  <si>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</si>
  <si>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</si>
  <si>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</si>
  <si>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</si>
  <si>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</si>
  <si>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</si>
  <si>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</si>
  <si>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</si>
  <si>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</si>
  <si>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</si>
  <si>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</si>
  <si>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</si>
  <si>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</si>
  <si>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</si>
  <si>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</si>
  <si>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</si>
  <si>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</si>
  <si>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</si>
  <si>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</si>
  <si>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</si>
  <si>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</si>
  <si>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</si>
  <si>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</si>
  <si>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</si>
  <si>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</si>
  <si>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</si>
  <si>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</si>
  <si>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</si>
  <si>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</si>
  <si>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</si>
  <si>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</si>
  <si>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</si>
  <si>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</si>
  <si>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</si>
  <si>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</si>
  <si>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</si>
  <si>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</si>
  <si>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</si>
  <si>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</si>
  <si>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</si>
  <si>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</si>
  <si>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</si>
  <si>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</si>
  <si>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</si>
  <si>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</si>
  <si>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</si>
  <si>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</si>
  <si>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</si>
  <si>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</si>
  <si>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</si>
  <si>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</si>
  <si>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</si>
  <si>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</si>
  <si>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</si>
  <si>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</si>
  <si>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</si>
  <si>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</si>
  <si>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</si>
  <si>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</si>
  <si>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</si>
  <si>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</si>
  <si>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</si>
  <si>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</si>
  <si>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</si>
  <si>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</si>
  <si>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</si>
  <si>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</si>
  <si>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</si>
  <si>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</si>
  <si>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</si>
  <si>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</si>
  <si>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</si>
  <si>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</si>
  <si>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</si>
  <si>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</si>
  <si>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</si>
  <si>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</si>
  <si>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</si>
  <si>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</si>
  <si>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</si>
  <si>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</si>
  <si>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</si>
  <si>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</si>
  <si>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</si>
  <si>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</si>
  <si>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</si>
  <si>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</si>
  <si>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</si>
  <si>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</si>
  <si>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</si>
  <si>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</si>
  <si>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</si>
  <si>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</si>
  <si>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</si>
  <si>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</si>
  <si>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</si>
  <si>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</si>
  <si>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</si>
  <si>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</si>
  <si>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</si>
  <si>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</si>
  <si>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</si>
  <si>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</si>
  <si>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</si>
  <si>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</si>
  <si>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</si>
  <si>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</si>
  <si>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</si>
  <si>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</si>
  <si>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</si>
  <si>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</si>
  <si>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</si>
  <si>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</si>
  <si>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</si>
  <si>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</si>
  <si>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</si>
  <si>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</si>
  <si>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</si>
  <si>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</si>
  <si>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</si>
  <si>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</si>
  <si>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</si>
  <si>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</si>
  <si>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</si>
  <si>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</si>
  <si>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</si>
  <si>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</si>
  <si>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</si>
  <si>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</si>
  <si>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</si>
  <si>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</si>
  <si>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</si>
  <si>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</si>
  <si>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</si>
  <si>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</si>
  <si>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</si>
  <si>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</si>
  <si>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</si>
  <si>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</si>
  <si>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</si>
  <si>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</si>
  <si>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</si>
  <si>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</si>
  <si>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</si>
  <si>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</si>
  <si>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</si>
  <si>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</si>
  <si>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</si>
  <si>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</si>
  <si>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</si>
  <si>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</si>
  <si>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</si>
  <si>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</si>
  <si>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</si>
  <si>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</si>
  <si>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</si>
  <si>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</si>
  <si>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</si>
  <si>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</si>
  <si>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</si>
  <si>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</si>
  <si>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</si>
  <si>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</si>
  <si>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</si>
  <si>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</si>
  <si>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</si>
  <si>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</si>
  <si>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</si>
  <si>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</si>
  <si>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</si>
  <si>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</si>
  <si>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</si>
  <si>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</si>
  <si>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</si>
  <si>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</si>
  <si>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</si>
  <si>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</si>
  <si>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</si>
  <si>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</si>
  <si>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</si>
  <si>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</si>
  <si>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</si>
  <si>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</si>
  <si>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</si>
  <si>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</si>
  <si>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</si>
  <si>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</si>
  <si>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</si>
  <si>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</si>
  <si>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</si>
  <si>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</si>
  <si>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</si>
  <si>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</si>
  <si>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</si>
  <si>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</si>
  <si>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</si>
  <si>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</si>
  <si>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</si>
  <si>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</si>
  <si>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</si>
  <si>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</si>
  <si>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</si>
  <si>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</si>
  <si>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</si>
  <si>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</si>
  <si>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</si>
  <si>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</si>
  <si>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</si>
  <si>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</si>
  <si>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</si>
  <si>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</si>
  <si>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</si>
  <si>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</si>
  <si>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</si>
  <si>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</si>
  <si>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</si>
  <si>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</si>
  <si>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</si>
  <si>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</si>
  <si>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</si>
  <si>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</si>
  <si>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</si>
  <si>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</si>
  <si>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</si>
  <si>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</si>
  <si>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</si>
  <si>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</si>
  <si>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</si>
  <si>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</si>
  <si>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</si>
  <si>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</si>
  <si>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</si>
  <si>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</si>
  <si>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</si>
  <si>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</si>
  <si>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</si>
  <si>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</si>
  <si>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</si>
  <si>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</si>
  <si>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</si>
  <si>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</si>
  <si>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</si>
  <si>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</si>
  <si>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</si>
  <si>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</si>
  <si>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</si>
  <si>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</si>
  <si>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</si>
  <si>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</si>
  <si>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</si>
  <si>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</si>
  <si>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</si>
  <si>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</si>
  <si>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</si>
  <si>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</si>
  <si>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</si>
  <si>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</si>
  <si>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</si>
  <si>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</si>
  <si>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</si>
  <si>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</si>
  <si>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</si>
  <si>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</si>
  <si>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</si>
  <si>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</si>
  <si>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</si>
  <si>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</si>
  <si>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</si>
  <si>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</si>
  <si>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</si>
  <si>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</si>
  <si>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</si>
  <si>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</si>
  <si>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</si>
  <si>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</si>
  <si>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</si>
  <si>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</si>
  <si>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</si>
  <si>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</si>
  <si>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</si>
  <si>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</si>
  <si>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</si>
  <si>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</si>
  <si>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</si>
  <si>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</si>
  <si>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</si>
  <si>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</si>
  <si>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</si>
  <si>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</si>
  <si>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</si>
  <si>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</si>
  <si>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</si>
  <si>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</si>
  <si>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</si>
  <si>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</si>
  <si>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</si>
  <si>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</si>
  <si>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</si>
  <si>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</si>
  <si>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</si>
  <si>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</si>
  <si>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</si>
  <si>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</si>
  <si>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</si>
  <si>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</si>
  <si>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</si>
  <si>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</si>
  <si>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</si>
  <si>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</si>
  <si>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</si>
  <si>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</si>
  <si>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</si>
  <si>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</si>
  <si>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</si>
  <si>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</si>
  <si>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</si>
  <si>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</si>
  <si>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</si>
  <si>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</si>
  <si>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</si>
  <si>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</si>
  <si>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</si>
  <si>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</si>
  <si>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</si>
  <si>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</si>
  <si>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</si>
  <si>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</si>
  <si>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</si>
  <si>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</si>
  <si>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</si>
  <si>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</si>
  <si>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</si>
  <si>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</si>
  <si>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</si>
  <si>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</si>
  <si>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</si>
  <si>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</si>
  <si>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</si>
  <si>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</si>
  <si>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</si>
  <si>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</si>
  <si>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</si>
  <si>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</si>
  <si>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</si>
  <si>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</si>
  <si>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</si>
  <si>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</si>
  <si>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</si>
  <si>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</si>
  <si>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</si>
  <si>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</si>
  <si>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</si>
  <si>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</si>
  <si>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</si>
  <si>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</si>
  <si>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</si>
  <si>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</si>
  <si>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</si>
  <si>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</si>
  <si>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</si>
  <si>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</si>
  <si>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</si>
  <si>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</si>
  <si>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</si>
  <si>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</si>
  <si>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</si>
  <si>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</si>
  <si>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</si>
  <si>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</si>
  <si>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</si>
  <si>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</si>
  <si>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</si>
  <si>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</si>
  <si>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</si>
  <si>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</si>
  <si>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</si>
  <si>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</si>
  <si>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</si>
  <si>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</si>
  <si>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</si>
  <si>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</si>
  <si>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</si>
  <si>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</si>
  <si>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</si>
  <si>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</si>
  <si>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</si>
  <si>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</si>
  <si>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</si>
  <si>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</si>
  <si>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</si>
  <si>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</si>
  <si>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</si>
  <si>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</si>
  <si>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</si>
  <si>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</si>
  <si>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</si>
  <si>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</si>
  <si>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</si>
  <si>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</si>
  <si>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</si>
  <si>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</si>
  <si>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</si>
  <si>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</si>
  <si>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</si>
  <si>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</si>
  <si>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</si>
  <si>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</si>
  <si>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</si>
  <si>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</si>
  <si>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</si>
  <si>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</si>
  <si>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</si>
  <si>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</si>
  <si>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</si>
  <si>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</si>
  <si>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</si>
  <si>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</si>
  <si>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</si>
  <si>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</si>
  <si>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</si>
  <si>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</si>
  <si>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</si>
  <si>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</si>
  <si>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</si>
  <si>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</si>
  <si>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</si>
  <si>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</si>
  <si>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</si>
  <si>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</si>
  <si>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</si>
  <si>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</si>
  <si>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</si>
  <si>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</si>
  <si>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</si>
  <si>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</si>
  <si>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</si>
  <si>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</si>
  <si>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</si>
  <si>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</si>
  <si>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</si>
  <si>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</si>
  <si>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</si>
  <si>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</si>
  <si>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</si>
  <si>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</si>
  <si>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</si>
  <si>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</si>
  <si>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</si>
  <si>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</si>
  <si>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</si>
  <si>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</si>
  <si>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</si>
  <si>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</si>
  <si>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</si>
  <si>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</si>
  <si>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</si>
  <si>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</si>
  <si>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</si>
  <si>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</si>
  <si>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</si>
  <si>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</si>
  <si>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</si>
  <si>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</si>
  <si>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</si>
  <si>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</si>
  <si>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</si>
  <si>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</si>
  <si>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</si>
  <si>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</si>
  <si>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</si>
  <si>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</si>
  <si>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</si>
  <si>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</si>
  <si>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</si>
  <si>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</si>
  <si>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</si>
  <si>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</si>
  <si>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</si>
  <si>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</si>
  <si>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</si>
  <si>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</si>
  <si>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</si>
  <si>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</si>
  <si>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</si>
  <si>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</si>
  <si>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</si>
  <si>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</si>
  <si>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</si>
  <si>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</si>
  <si>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</si>
  <si>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</si>
  <si>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</si>
  <si>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</si>
  <si>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</si>
  <si>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</si>
  <si>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</si>
  <si>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</si>
  <si>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</si>
  <si>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</si>
  <si>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</si>
  <si>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</si>
  <si>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</si>
  <si>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</si>
  <si>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</si>
  <si>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</si>
  <si>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</si>
  <si>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</si>
  <si>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</si>
  <si>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</si>
  <si>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</si>
  <si>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</si>
  <si>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</si>
  <si>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</si>
  <si>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</si>
  <si>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</si>
  <si>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</si>
  <si>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</si>
  <si>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</si>
  <si>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</si>
  <si>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</si>
  <si>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</si>
  <si>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</si>
  <si>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</si>
  <si>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</si>
  <si>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</si>
  <si>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</si>
  <si>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</si>
  <si>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</si>
  <si>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</si>
  <si>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</si>
  <si>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</si>
  <si>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</si>
  <si>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</si>
  <si>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</si>
  <si>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</si>
  <si>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</si>
  <si>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</si>
  <si>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</si>
  <si>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</si>
  <si>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</si>
  <si>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</si>
  <si>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</si>
  <si>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</si>
  <si>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</si>
  <si>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</si>
  <si>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</si>
  <si>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</si>
  <si>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</si>
  <si>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</si>
  <si>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</si>
  <si>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新加算Ⅴ(12)</t>
  </si>
  <si>
    <t>新加算Ⅴ(11)</t>
  </si>
  <si>
    <t>新加算Ⅴ(13)</t>
  </si>
  <si>
    <t>新加算Ⅴ(14)</t>
    <phoneticPr fontId="24"/>
  </si>
  <si>
    <t>新加算Ⅴ(10)</t>
  </si>
  <si>
    <t>新加算Ⅴ(９)</t>
    <phoneticPr fontId="24"/>
  </si>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</sst>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61">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11" fillId="2" borderId="0" xfId="0" applyFont="1" applyFill="1" applyAlignment="1">
      <alignment vertical="center"/>
    </xf>
    <xf numFmtId="0" fontId="74" fillId="2" borderId="0" xfId="0" applyFont="1" applyFill="1" applyAlignment="1">
      <alignment horizontal="center" vertical="center"/>
    </xf>
    <xf numFmtId="0" fontId="74" fillId="3" borderId="0" xfId="0" applyFont="1" applyFill="1" applyAlignment="1">
      <alignment horizontal="center" vertical="center"/>
    </xf>
    <xf numFmtId="0" fontId="74" fillId="2" borderId="139" xfId="0" applyFont="1" applyFill="1" applyBorder="1" applyAlignment="1">
      <alignment horizontal="center" vertical="center"/>
    </xf>
    <xf numFmtId="49" fontId="21" fillId="7" borderId="47" xfId="2" applyNumberFormat="1"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wrapText="1"/>
    </xf>
    <xf numFmtId="0" fontId="32" fillId="2" borderId="51" xfId="2" applyFont="1" applyFill="1" applyBorder="1" applyAlignment="1" applyProtection="1">
      <alignment horizontal="left" vertical="center" wrapText="1"/>
    </xf>
    <xf numFmtId="0" fontId="34" fillId="0" borderId="79" xfId="2" quotePrefix="1" applyFont="1" applyBorder="1" applyAlignment="1" applyProtection="1">
      <alignment horizontal="center" vertical="center"/>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28" fillId="3" borderId="1" xfId="2" applyFont="1" applyFill="1" applyBorder="1" applyAlignment="1" applyProtection="1">
      <alignment horizontal="center"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9" fillId="0" borderId="27" xfId="2" applyFont="1" applyBorder="1" applyAlignment="1" applyProtection="1">
      <alignment horizontal="left" vertical="center" wrapText="1"/>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9" fillId="0" borderId="0" xfId="2" applyFont="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65"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78" fillId="0" borderId="139"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1"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6"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38"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1"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34" fillId="2" borderId="0" xfId="2" applyFont="1" applyFill="1" applyAlignment="1" applyProtection="1">
      <alignment horizontal="left" vertical="top"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88" fillId="2" borderId="139"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xf>
    <xf numFmtId="0" fontId="86" fillId="2" borderId="1" xfId="0" applyFont="1" applyFill="1" applyBorder="1" applyAlignment="1" applyProtection="1">
      <alignment horizontal="left" vertical="center" wrapText="1"/>
    </xf>
    <xf numFmtId="38" fontId="80" fillId="2" borderId="139" xfId="1" applyFont="1" applyFill="1" applyBorder="1" applyAlignment="1" applyProtection="1">
      <alignment horizontal="right" vertical="center"/>
    </xf>
    <xf numFmtId="0" fontId="74" fillId="2" borderId="139"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38" fontId="63" fillId="2" borderId="0" xfId="1" applyFont="1" applyFill="1" applyBorder="1" applyAlignment="1" applyProtection="1">
      <alignment horizontal="right" shrinkToFit="1"/>
    </xf>
    <xf numFmtId="0" fontId="84" fillId="2" borderId="0" xfId="0" applyFont="1" applyFill="1" applyAlignment="1" applyProtection="1">
      <alignment horizontal="left" vertical="center"/>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6" xfId="1" applyFont="1" applyFill="1" applyBorder="1" applyAlignment="1" applyProtection="1">
      <alignment horizontal="right"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Fill="1" applyBorder="1" applyAlignment="1" applyProtection="1">
      <alignment horizontal="center" vertical="center" shrinkToFit="1"/>
    </xf>
    <xf numFmtId="0" fontId="90" fillId="0" borderId="59" xfId="0" applyFont="1" applyFill="1" applyBorder="1" applyAlignment="1" applyProtection="1">
      <alignment horizontal="center" vertical="center" shrinkToFit="1"/>
    </xf>
    <xf numFmtId="0" fontId="90" fillId="0" borderId="6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90" fillId="0" borderId="8"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0" fontId="64"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74" fillId="2" borderId="139" xfId="0" applyFont="1" applyFill="1" applyBorder="1" applyAlignment="1" applyProtection="1">
      <alignment horizontal="center" vertical="center" shrinkToFit="1"/>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49"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0" fontId="84" fillId="2" borderId="15" xfId="0" applyFont="1" applyFill="1" applyBorder="1" applyAlignment="1" applyProtection="1">
      <alignment horizontal="left" vertical="center"/>
    </xf>
    <xf numFmtId="0" fontId="74" fillId="3" borderId="139" xfId="0" applyFont="1" applyFill="1" applyBorder="1" applyAlignment="1" applyProtection="1">
      <alignment horizontal="center" vertical="center"/>
    </xf>
    <xf numFmtId="0" fontId="62" fillId="2" borderId="1" xfId="0" applyFont="1" applyFill="1" applyBorder="1" applyAlignment="1" applyProtection="1">
      <alignment horizontal="left" vertical="center" wrapTex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80" fillId="2" borderId="165"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74" fillId="3" borderId="139" xfId="0" applyFont="1" applyFill="1" applyBorder="1" applyAlignment="1">
      <alignment horizontal="center" vertical="center"/>
    </xf>
    <xf numFmtId="0" fontId="74" fillId="2" borderId="139" xfId="0" applyFont="1" applyFill="1" applyBorder="1" applyAlignment="1">
      <alignment horizontal="center" vertical="center"/>
    </xf>
    <xf numFmtId="0" fontId="74" fillId="2" borderId="139" xfId="0" applyFont="1" applyFill="1" applyBorder="1" applyAlignment="1">
      <alignment horizontal="center" vertical="center" shrinkToFit="1"/>
    </xf>
    <xf numFmtId="176" fontId="83" fillId="2" borderId="11" xfId="0" applyNumberFormat="1" applyFont="1" applyFill="1" applyBorder="1" applyAlignment="1" applyProtection="1">
      <alignment horizontal="center" vertical="center" shrinkToFit="1"/>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73" fillId="7" borderId="1" xfId="0" applyFont="1" applyFill="1" applyBorder="1" applyAlignment="1">
      <alignment horizontal="center" vertical="center"/>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xf numFmtId="49" fontId="21" fillId="7" borderId="48" xfId="2" applyNumberFormat="1" applyFont="1" applyFill="1" applyBorder="1" applyAlignment="1" applyProtection="1">
      <alignment horizontal="center" vertical="center"/>
      <protection locked="0"/>
    </xf>
    <xf numFmtId="49" fontId="21" fillId="7" borderId="2" xfId="2" applyNumberFormat="1" applyFont="1" applyFill="1" applyBorder="1" applyAlignment="1" applyProtection="1">
      <alignment horizontal="center" vertical="center" shrinkToFit="1"/>
      <protection locked="0"/>
    </xf>
    <xf numFmtId="49" fontId="21" fillId="7" borderId="3" xfId="2" applyNumberFormat="1" applyFont="1" applyFill="1" applyBorder="1" applyAlignment="1" applyProtection="1">
      <alignment horizontal="center" vertical="center" shrinkToFit="1"/>
      <protection locked="0"/>
    </xf>
    <xf numFmtId="49" fontId="21" fillId="7" borderId="4" xfId="2" applyNumberFormat="1" applyFont="1" applyFill="1" applyBorder="1" applyAlignment="1" applyProtection="1">
      <alignment horizontal="center" vertical="center" shrinkToFit="1"/>
      <protection locked="0"/>
    </xf>
  </cellXfs>
  <cellStyles count="6">
    <cellStyle name="パーセント 2" xfId="4" xr:uid="{8BD5914D-6A19-4C98-82B8-CEBE6790B8D9}"/>
    <cellStyle name="ハイパーリンク" xfId="5" builtinId="8"/>
    <cellStyle name="桁区切り" xfId="1" builtinId="6"/>
    <cellStyle name="桁区切り 2" xfId="3" xr:uid="{B7DAC9CA-2825-4E21-96B3-F9AE8E66766C}"/>
    <cellStyle name="標準" xfId="0" builtinId="0"/>
    <cellStyle name="標準 2" xfId="2" xr:uid="{1CDB1B3E-BF39-49D8-9C81-6763D0DEB1B1}"/>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checked="Checked"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Radio"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Radio"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checked="Checked" lockText="1" noThreeD="1"/>
</file>

<file path=xl/ctrlProps/ctrlProp158.xml><?xml version="1.0" encoding="utf-8"?>
<formControlPr xmlns="http://schemas.microsoft.com/office/spreadsheetml/2009/9/main" objectType="Radio"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checked="Checked"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checked="Checked"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fmlaLink="$AP$57"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fmlaLink="$AP$57"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fmlaLink="$AP$57"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fmlaLink="$AP$57"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fmlaLink="$AP$57"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3"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Radio"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Radio"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firstButton="1" fmlaLink="$AP$63"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AP$62" lockText="1" noThreeD="1"/>
</file>

<file path=xl/ctrlProps/ctrlProp78.xml><?xml version="1.0" encoding="utf-8"?>
<formControlPr xmlns="http://schemas.microsoft.com/office/spreadsheetml/2009/9/main" objectType="Radio" checked="Checked" lockText="1" noThreeD="1"/>
</file>

<file path=xl/ctrlProps/ctrlProp79.xml><?xml version="1.0" encoding="utf-8"?>
<formControlPr xmlns="http://schemas.microsoft.com/office/spreadsheetml/2009/9/main" objectType="Radio" firstButton="1" fmlaLink="$AH$63"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AH$61" lockText="1" noThreeD="1"/>
</file>

<file path=xl/ctrlProps/ctrlProp95.xml><?xml version="1.0" encoding="utf-8"?>
<formControlPr xmlns="http://schemas.microsoft.com/office/spreadsheetml/2009/9/main" objectType="Radio" checked="Checked" lockText="1" noThreeD="1"/>
</file>

<file path=xl/ctrlProps/ctrlProp96.xml><?xml version="1.0" encoding="utf-8"?>
<formControlPr xmlns="http://schemas.microsoft.com/office/spreadsheetml/2009/9/main" objectType="Radio" firstButton="1" fmlaLink="$AH$62"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1912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575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099500"/>
              <a:ext cx="180975" cy="2190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8600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7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2541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42350"/>
              <a:ext cx="180975"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6517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28937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575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10100" y="4295775"/>
              <a:ext cx="304800" cy="400050"/>
              <a:chOff x="4501773" y="3772515"/>
              <a:chExt cx="303832" cy="486938"/>
            </a:xfrm>
          </xdr:grpSpPr>
          <xdr:sp textlink="">
            <xdr:nvSpPr>
              <xdr:cNvPr id="58369" name="Option Button 1" hidden="1">
                <a:extLst>
                  <a:ext uri="{63B3BB69-23CF-44E3-9099-C40C66FF867C}">
                    <a14:compatExt spid="_x0000_s58369"/>
                  </a:ext>
                  <a:ext uri="{FF2B5EF4-FFF2-40B4-BE49-F238E27FC236}">
                    <a16:creationId xmlns:a16="http://schemas.microsoft.com/office/drawing/2014/main" id="{00000000-0008-0000-0900-000001E40000}"/>
                  </a:ext>
                </a:extLst>
              </xdr:cNvPr>
              <xdr:cNvSpPr/>
            </xdr:nvSpPr>
            <xdr:spPr bwMode="auto">
              <a:xfrm>
                <a:off x="4501773" y="3772515"/>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8370" name="Option Button 2" hidden="1">
                <a:extLst>
                  <a:ext uri="{63B3BB69-23CF-44E3-9099-C40C66FF867C}">
                    <a14:compatExt spid="_x0000_s58370"/>
                  </a:ext>
                  <a:ext uri="{FF2B5EF4-FFF2-40B4-BE49-F238E27FC236}">
                    <a16:creationId xmlns:a16="http://schemas.microsoft.com/office/drawing/2014/main" id="{00000000-0008-0000-0900-000002E4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600575" y="4848225"/>
              <a:ext cx="304800" cy="714375"/>
              <a:chOff x="4479758" y="4496237"/>
              <a:chExt cx="301792" cy="780129"/>
            </a:xfrm>
          </xdr:grpSpPr>
          <xdr:sp textlink="">
            <xdr:nvSpPr>
              <xdr:cNvPr id="58371" name="Option Button 3" hidden="1">
                <a:extLst>
                  <a:ext uri="{63B3BB69-23CF-44E3-9099-C40C66FF867C}">
                    <a14:compatExt spid="_x0000_s58371"/>
                  </a:ext>
                  <a:ext uri="{FF2B5EF4-FFF2-40B4-BE49-F238E27FC236}">
                    <a16:creationId xmlns:a16="http://schemas.microsoft.com/office/drawing/2014/main" id="{00000000-0008-0000-0900-000003E40000}"/>
                  </a:ext>
                </a:extLst>
              </xdr:cNvPr>
              <xdr:cNvSpPr/>
            </xdr:nvSpPr>
            <xdr:spPr bwMode="auto">
              <a:xfrm>
                <a:off x="4479758" y="449623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8372" name="Option Button 4" hidden="1">
                <a:extLst>
                  <a:ext uri="{63B3BB69-23CF-44E3-9099-C40C66FF867C}">
                    <a14:compatExt spid="_x0000_s58372"/>
                  </a:ext>
                  <a:ext uri="{FF2B5EF4-FFF2-40B4-BE49-F238E27FC236}">
                    <a16:creationId xmlns:a16="http://schemas.microsoft.com/office/drawing/2014/main" id="{00000000-0008-0000-0900-000004E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8373" name="Option Button 5" hidden="1">
                <a:extLst>
                  <a:ext uri="{63B3BB69-23CF-44E3-9099-C40C66FF867C}">
                    <a14:compatExt spid="_x0000_s58373"/>
                  </a:ext>
                  <a:ext uri="{FF2B5EF4-FFF2-40B4-BE49-F238E27FC236}">
                    <a16:creationId xmlns:a16="http://schemas.microsoft.com/office/drawing/2014/main" id="{00000000-0008-0000-0900-000005E40000}"/>
                  </a:ext>
                </a:extLst>
              </xdr:cNvPr>
              <xdr:cNvSpPr/>
            </xdr:nvSpPr>
            <xdr:spPr bwMode="auto">
              <a:xfrm>
                <a:off x="4479758" y="5028213"/>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600575" y="5714998"/>
              <a:ext cx="304800" cy="698090"/>
              <a:chOff x="4549825" y="5456640"/>
              <a:chExt cx="308371" cy="762854"/>
            </a:xfrm>
          </xdr:grpSpPr>
          <xdr:sp textlink="">
            <xdr:nvSpPr>
              <xdr:cNvPr id="58374" name="Option Button 6" hidden="1">
                <a:extLst>
                  <a:ext uri="{63B3BB69-23CF-44E3-9099-C40C66FF867C}">
                    <a14:compatExt spid="_x0000_s58374"/>
                  </a:ext>
                  <a:ext uri="{FF2B5EF4-FFF2-40B4-BE49-F238E27FC236}">
                    <a16:creationId xmlns:a16="http://schemas.microsoft.com/office/drawing/2014/main" id="{00000000-0008-0000-0900-000006E40000}"/>
                  </a:ext>
                </a:extLst>
              </xdr:cNvPr>
              <xdr:cNvSpPr/>
            </xdr:nvSpPr>
            <xdr:spPr bwMode="auto">
              <a:xfrm>
                <a:off x="4549825" y="545664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8375" name="Option Button 7" hidden="1">
                <a:extLst>
                  <a:ext uri="{63B3BB69-23CF-44E3-9099-C40C66FF867C}">
                    <a14:compatExt spid="_x0000_s58375"/>
                  </a:ext>
                  <a:ext uri="{FF2B5EF4-FFF2-40B4-BE49-F238E27FC236}">
                    <a16:creationId xmlns:a16="http://schemas.microsoft.com/office/drawing/2014/main" id="{00000000-0008-0000-0900-000007E4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8376" name="Option Button 8" hidden="1">
                <a:extLst>
                  <a:ext uri="{63B3BB69-23CF-44E3-9099-C40C66FF867C}">
                    <a14:compatExt spid="_x0000_s58376"/>
                  </a:ext>
                  <a:ext uri="{FF2B5EF4-FFF2-40B4-BE49-F238E27FC236}">
                    <a16:creationId xmlns:a16="http://schemas.microsoft.com/office/drawing/2014/main" id="{00000000-0008-0000-0900-000008E4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58377" name="Option Button 9" hidden="1">
              <a:extLst>
                <a:ext uri="{63B3BB69-23CF-44E3-9099-C40C66FF867C}">
                  <a14:compatExt spid="_x0000_s58377"/>
                </a:ext>
                <a:ext uri="{FF2B5EF4-FFF2-40B4-BE49-F238E27FC236}">
                  <a16:creationId xmlns:a16="http://schemas.microsoft.com/office/drawing/2014/main" id="{00000000-0008-0000-09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58378" name="Option Button 10" hidden="1">
              <a:extLst>
                <a:ext uri="{63B3BB69-23CF-44E3-9099-C40C66FF867C}">
                  <a14:compatExt spid="_x0000_s58378"/>
                </a:ext>
                <a:ext uri="{FF2B5EF4-FFF2-40B4-BE49-F238E27FC236}">
                  <a16:creationId xmlns:a16="http://schemas.microsoft.com/office/drawing/2014/main" id="{00000000-0008-0000-09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72175" y="9108857"/>
              <a:ext cx="304800" cy="371475"/>
              <a:chOff x="5763126" y="8931888"/>
              <a:chExt cx="301792" cy="494831"/>
            </a:xfrm>
          </xdr:grpSpPr>
          <xdr:sp textlink="">
            <xdr:nvSpPr>
              <xdr:cNvPr id="58379" name="Option Button 11" hidden="1">
                <a:extLst>
                  <a:ext uri="{63B3BB69-23CF-44E3-9099-C40C66FF867C}">
                    <a14:compatExt spid="_x0000_s58379"/>
                  </a:ext>
                  <a:ext uri="{FF2B5EF4-FFF2-40B4-BE49-F238E27FC236}">
                    <a16:creationId xmlns:a16="http://schemas.microsoft.com/office/drawing/2014/main" id="{00000000-0008-0000-0900-00000BE40000}"/>
                  </a:ext>
                </a:extLst>
              </xdr:cNvPr>
              <xdr:cNvSpPr/>
            </xdr:nvSpPr>
            <xdr:spPr bwMode="auto">
              <a:xfrm>
                <a:off x="5763126" y="8931888"/>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8380" name="Option Button 12" hidden="1">
                <a:extLst>
                  <a:ext uri="{63B3BB69-23CF-44E3-9099-C40C66FF867C}">
                    <a14:compatExt spid="_x0000_s58380"/>
                  </a:ext>
                  <a:ext uri="{FF2B5EF4-FFF2-40B4-BE49-F238E27FC236}">
                    <a16:creationId xmlns:a16="http://schemas.microsoft.com/office/drawing/2014/main" id="{00000000-0008-0000-0900-00000CE400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58381" name="Group Box 13" hidden="1">
              <a:extLst>
                <a:ext uri="{63B3BB69-23CF-44E3-9099-C40C66FF867C}">
                  <a14:compatExt spid="_x0000_s58381"/>
                </a:ext>
                <a:ext uri="{FF2B5EF4-FFF2-40B4-BE49-F238E27FC236}">
                  <a16:creationId xmlns:a16="http://schemas.microsoft.com/office/drawing/2014/main" id="{00000000-0008-0000-0900-00000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58382" name="Group Box 14" hidden="1">
              <a:extLst>
                <a:ext uri="{63B3BB69-23CF-44E3-9099-C40C66FF867C}">
                  <a14:compatExt spid="_x0000_s58382"/>
                </a:ext>
                <a:ext uri="{FF2B5EF4-FFF2-40B4-BE49-F238E27FC236}">
                  <a16:creationId xmlns:a16="http://schemas.microsoft.com/office/drawing/2014/main" id="{00000000-0008-0000-0900-00000E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58383" name="Group Box 15" hidden="1">
              <a:extLst>
                <a:ext uri="{63B3BB69-23CF-44E3-9099-C40C66FF867C}">
                  <a14:compatExt spid="_x0000_s58383"/>
                </a:ext>
                <a:ext uri="{FF2B5EF4-FFF2-40B4-BE49-F238E27FC236}">
                  <a16:creationId xmlns:a16="http://schemas.microsoft.com/office/drawing/2014/main" id="{00000000-0008-0000-0900-00000F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textlink="">
          <xdr:nvSpPr>
            <xdr:cNvPr id="58384" name="Group Box 16" hidden="1">
              <a:extLst>
                <a:ext uri="{63B3BB69-23CF-44E3-9099-C40C66FF867C}">
                  <a14:compatExt spid="_x0000_s58384"/>
                </a:ext>
                <a:ext uri="{FF2B5EF4-FFF2-40B4-BE49-F238E27FC236}">
                  <a16:creationId xmlns:a16="http://schemas.microsoft.com/office/drawing/2014/main" id="{00000000-0008-0000-0900-000010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600575" y="6581775"/>
              <a:ext cx="304800" cy="685800"/>
              <a:chOff x="4549825" y="6438941"/>
              <a:chExt cx="308371" cy="779281"/>
            </a:xfrm>
          </xdr:grpSpPr>
          <xdr:sp textlink="">
            <xdr:nvSpPr>
              <xdr:cNvPr id="58385" name="Option Button 17" hidden="1">
                <a:extLst>
                  <a:ext uri="{63B3BB69-23CF-44E3-9099-C40C66FF867C}">
                    <a14:compatExt spid="_x0000_s58385"/>
                  </a:ext>
                  <a:ext uri="{FF2B5EF4-FFF2-40B4-BE49-F238E27FC236}">
                    <a16:creationId xmlns:a16="http://schemas.microsoft.com/office/drawing/2014/main" id="{00000000-0008-0000-0900-000011E4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8386" name="Option Button 18" hidden="1">
                <a:extLst>
                  <a:ext uri="{63B3BB69-23CF-44E3-9099-C40C66FF867C}">
                    <a14:compatExt spid="_x0000_s58386"/>
                  </a:ext>
                  <a:ext uri="{FF2B5EF4-FFF2-40B4-BE49-F238E27FC236}">
                    <a16:creationId xmlns:a16="http://schemas.microsoft.com/office/drawing/2014/main" id="{00000000-0008-0000-0900-000012E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8387" name="Option Button 19" hidden="1">
                <a:extLst>
                  <a:ext uri="{63B3BB69-23CF-44E3-9099-C40C66FF867C}">
                    <a14:compatExt spid="_x0000_s58387"/>
                  </a:ext>
                  <a:ext uri="{FF2B5EF4-FFF2-40B4-BE49-F238E27FC236}">
                    <a16:creationId xmlns:a16="http://schemas.microsoft.com/office/drawing/2014/main" id="{00000000-0008-0000-0900-000013E4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58388" name="Group Box 20" hidden="1">
              <a:extLst>
                <a:ext uri="{63B3BB69-23CF-44E3-9099-C40C66FF867C}">
                  <a14:compatExt spid="_x0000_s58388"/>
                </a:ext>
                <a:ext uri="{FF2B5EF4-FFF2-40B4-BE49-F238E27FC236}">
                  <a16:creationId xmlns:a16="http://schemas.microsoft.com/office/drawing/2014/main" id="{00000000-0008-0000-0900-000014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textlink="">
          <xdr:nvSpPr>
            <xdr:cNvPr id="58389" name="Group Box 21" hidden="1">
              <a:extLst>
                <a:ext uri="{63B3BB69-23CF-44E3-9099-C40C66FF867C}">
                  <a14:compatExt spid="_x0000_s58389"/>
                </a:ext>
                <a:ext uri="{FF2B5EF4-FFF2-40B4-BE49-F238E27FC236}">
                  <a16:creationId xmlns:a16="http://schemas.microsoft.com/office/drawing/2014/main" id="{00000000-0008-0000-0900-000015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58390" name="Group Box 22" hidden="1">
              <a:extLst>
                <a:ext uri="{63B3BB69-23CF-44E3-9099-C40C66FF867C}">
                  <a14:compatExt spid="_x0000_s58390"/>
                </a:ext>
                <a:ext uri="{FF2B5EF4-FFF2-40B4-BE49-F238E27FC236}">
                  <a16:creationId xmlns:a16="http://schemas.microsoft.com/office/drawing/2014/main" id="{00000000-0008-0000-0900-000016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textlink="">
          <xdr:nvSpPr>
            <xdr:cNvPr id="58391" name="Group Box 23" hidden="1">
              <a:extLst>
                <a:ext uri="{63B3BB69-23CF-44E3-9099-C40C66FF867C}">
                  <a14:compatExt spid="_x0000_s58391"/>
                </a:ext>
                <a:ext uri="{FF2B5EF4-FFF2-40B4-BE49-F238E27FC236}">
                  <a16:creationId xmlns:a16="http://schemas.microsoft.com/office/drawing/2014/main" id="{00000000-0008-0000-0900-000017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textlink="">
          <xdr:nvSpPr>
            <xdr:cNvPr id="58392" name="Group Box 24" hidden="1">
              <a:extLst>
                <a:ext uri="{63B3BB69-23CF-44E3-9099-C40C66FF867C}">
                  <a14:compatExt spid="_x0000_s58392"/>
                </a:ext>
                <a:ext uri="{FF2B5EF4-FFF2-40B4-BE49-F238E27FC236}">
                  <a16:creationId xmlns:a16="http://schemas.microsoft.com/office/drawing/2014/main" id="{00000000-0008-0000-0900-000018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58393" name="Group Box 25" hidden="1">
              <a:extLst>
                <a:ext uri="{63B3BB69-23CF-44E3-9099-C40C66FF867C}">
                  <a14:compatExt spid="_x0000_s58393"/>
                </a:ext>
                <a:ext uri="{FF2B5EF4-FFF2-40B4-BE49-F238E27FC236}">
                  <a16:creationId xmlns:a16="http://schemas.microsoft.com/office/drawing/2014/main" id="{00000000-0008-0000-0900-00001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textlink="">
          <xdr:nvSpPr>
            <xdr:cNvPr id="58394" name="Group Box 26" hidden="1">
              <a:extLst>
                <a:ext uri="{63B3BB69-23CF-44E3-9099-C40C66FF867C}">
                  <a14:compatExt spid="_x0000_s58394"/>
                </a:ext>
                <a:ext uri="{FF2B5EF4-FFF2-40B4-BE49-F238E27FC236}">
                  <a16:creationId xmlns:a16="http://schemas.microsoft.com/office/drawing/2014/main" id="{00000000-0008-0000-0900-00001A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58395" name="Group Box 27" hidden="1">
              <a:extLst>
                <a:ext uri="{63B3BB69-23CF-44E3-9099-C40C66FF867C}">
                  <a14:compatExt spid="_x0000_s58395"/>
                </a:ext>
                <a:ext uri="{FF2B5EF4-FFF2-40B4-BE49-F238E27FC236}">
                  <a16:creationId xmlns:a16="http://schemas.microsoft.com/office/drawing/2014/main" id="{00000000-0008-0000-0900-00001B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58396" name="Group Box 28" hidden="1">
              <a:extLst>
                <a:ext uri="{63B3BB69-23CF-44E3-9099-C40C66FF867C}">
                  <a14:compatExt spid="_x0000_s58396"/>
                </a:ext>
                <a:ext uri="{FF2B5EF4-FFF2-40B4-BE49-F238E27FC236}">
                  <a16:creationId xmlns:a16="http://schemas.microsoft.com/office/drawing/2014/main" id="{00000000-0008-0000-0900-00001C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58397" name="Group Box 29" hidden="1">
              <a:extLst>
                <a:ext uri="{63B3BB69-23CF-44E3-9099-C40C66FF867C}">
                  <a14:compatExt spid="_x0000_s58397"/>
                </a:ext>
                <a:ext uri="{FF2B5EF4-FFF2-40B4-BE49-F238E27FC236}">
                  <a16:creationId xmlns:a16="http://schemas.microsoft.com/office/drawing/2014/main" id="{00000000-0008-0000-0900-00001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75799" y="8239850"/>
              <a:ext cx="220577" cy="694590"/>
              <a:chOff x="5767566" y="8168721"/>
              <a:chExt cx="217617" cy="792441"/>
            </a:xfrm>
          </xdr:grpSpPr>
          <xdr:sp textlink="">
            <xdr:nvSpPr>
              <xdr:cNvPr id="58398" name="Option Button 30" hidden="1">
                <a:extLst>
                  <a:ext uri="{63B3BB69-23CF-44E3-9099-C40C66FF867C}">
                    <a14:compatExt spid="_x0000_s58398"/>
                  </a:ext>
                  <a:ext uri="{FF2B5EF4-FFF2-40B4-BE49-F238E27FC236}">
                    <a16:creationId xmlns:a16="http://schemas.microsoft.com/office/drawing/2014/main" id="{00000000-0008-0000-0900-00001EE40000}"/>
                  </a:ext>
                </a:extLst>
              </xdr:cNvPr>
              <xdr:cNvSpPr/>
            </xdr:nvSpPr>
            <xdr:spPr bwMode="auto">
              <a:xfrm>
                <a:off x="5768112" y="8168721"/>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8399" name="Option Button 31" hidden="1">
                <a:extLst>
                  <a:ext uri="{63B3BB69-23CF-44E3-9099-C40C66FF867C}">
                    <a14:compatExt spid="_x0000_s58399"/>
                  </a:ext>
                  <a:ext uri="{FF2B5EF4-FFF2-40B4-BE49-F238E27FC236}">
                    <a16:creationId xmlns:a16="http://schemas.microsoft.com/office/drawing/2014/main" id="{00000000-0008-0000-0900-00001FE40000}"/>
                  </a:ext>
                </a:extLst>
              </xdr:cNvPr>
              <xdr:cNvSpPr/>
            </xdr:nvSpPr>
            <xdr:spPr bwMode="auto">
              <a:xfrm>
                <a:off x="5767566" y="8723036"/>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72175" y="4276725"/>
              <a:ext cx="304800" cy="419100"/>
              <a:chOff x="45017" y="37725"/>
              <a:chExt cx="3039" cy="4869"/>
            </a:xfrm>
          </xdr:grpSpPr>
          <xdr:sp textlink="">
            <xdr:nvSpPr>
              <xdr:cNvPr id="58400" name="Option Button 32" hidden="1">
                <a:extLst>
                  <a:ext uri="{63B3BB69-23CF-44E3-9099-C40C66FF867C}">
                    <a14:compatExt spid="_x0000_s58400"/>
                  </a:ext>
                  <a:ext uri="{FF2B5EF4-FFF2-40B4-BE49-F238E27FC236}">
                    <a16:creationId xmlns:a16="http://schemas.microsoft.com/office/drawing/2014/main" id="{00000000-0008-0000-0900-000020E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8401" name="Option Button 33" hidden="1">
                <a:extLst>
                  <a:ext uri="{63B3BB69-23CF-44E3-9099-C40C66FF867C}">
                    <a14:compatExt spid="_x0000_s58401"/>
                  </a:ext>
                  <a:ext uri="{FF2B5EF4-FFF2-40B4-BE49-F238E27FC236}">
                    <a16:creationId xmlns:a16="http://schemas.microsoft.com/office/drawing/2014/main" id="{00000000-0008-0000-0900-000021E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72175" y="5715000"/>
              <a:ext cx="304800" cy="714375"/>
              <a:chOff x="57631" y="54838"/>
              <a:chExt cx="3018" cy="7876"/>
            </a:xfrm>
          </xdr:grpSpPr>
          <xdr:sp textlink="">
            <xdr:nvSpPr>
              <xdr:cNvPr id="58402" name="Option Button 34" hidden="1">
                <a:extLst>
                  <a:ext uri="{63B3BB69-23CF-44E3-9099-C40C66FF867C}">
                    <a14:compatExt spid="_x0000_s58402"/>
                  </a:ext>
                  <a:ext uri="{FF2B5EF4-FFF2-40B4-BE49-F238E27FC236}">
                    <a16:creationId xmlns:a16="http://schemas.microsoft.com/office/drawing/2014/main" id="{00000000-0008-0000-0900-000022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8403" name="Option Button 35" hidden="1">
                <a:extLst>
                  <a:ext uri="{63B3BB69-23CF-44E3-9099-C40C66FF867C}">
                    <a14:compatExt spid="_x0000_s58403"/>
                  </a:ext>
                  <a:ext uri="{FF2B5EF4-FFF2-40B4-BE49-F238E27FC236}">
                    <a16:creationId xmlns:a16="http://schemas.microsoft.com/office/drawing/2014/main" id="{00000000-0008-0000-0900-000023E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8404" name="Option Button 36" hidden="1">
                <a:extLst>
                  <a:ext uri="{63B3BB69-23CF-44E3-9099-C40C66FF867C}">
                    <a14:compatExt spid="_x0000_s58404"/>
                  </a:ext>
                  <a:ext uri="{FF2B5EF4-FFF2-40B4-BE49-F238E27FC236}">
                    <a16:creationId xmlns:a16="http://schemas.microsoft.com/office/drawing/2014/main" id="{00000000-0008-0000-0900-000024E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8553" y="7408601"/>
              <a:ext cx="232948" cy="707094"/>
              <a:chOff x="45321" y="72871"/>
              <a:chExt cx="2304" cy="6586"/>
            </a:xfrm>
          </xdr:grpSpPr>
          <xdr:sp textlink="">
            <xdr:nvSpPr>
              <xdr:cNvPr id="58405" name="Option Button 37" hidden="1">
                <a:extLst>
                  <a:ext uri="{63B3BB69-23CF-44E3-9099-C40C66FF867C}">
                    <a14:compatExt spid="_x0000_s58405"/>
                  </a:ext>
                  <a:ext uri="{FF2B5EF4-FFF2-40B4-BE49-F238E27FC236}">
                    <a16:creationId xmlns:a16="http://schemas.microsoft.com/office/drawing/2014/main" id="{00000000-0008-0000-0900-000025E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8406" name="Option Button 38" hidden="1">
                <a:extLst>
                  <a:ext uri="{63B3BB69-23CF-44E3-9099-C40C66FF867C}">
                    <a14:compatExt spid="_x0000_s58406"/>
                  </a:ext>
                  <a:ext uri="{FF2B5EF4-FFF2-40B4-BE49-F238E27FC236}">
                    <a16:creationId xmlns:a16="http://schemas.microsoft.com/office/drawing/2014/main" id="{00000000-0008-0000-0900-000026E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9256" y="8232477"/>
              <a:ext cx="200248" cy="744722"/>
              <a:chOff x="4539003" y="8166040"/>
              <a:chExt cx="208649" cy="749771"/>
            </a:xfrm>
          </xdr:grpSpPr>
          <xdr:sp textlink="">
            <xdr:nvSpPr>
              <xdr:cNvPr id="58407" name="Option Button 39" hidden="1">
                <a:extLst>
                  <a:ext uri="{63B3BB69-23CF-44E3-9099-C40C66FF867C}">
                    <a14:compatExt spid="_x0000_s58407"/>
                  </a:ext>
                  <a:ext uri="{FF2B5EF4-FFF2-40B4-BE49-F238E27FC236}">
                    <a16:creationId xmlns:a16="http://schemas.microsoft.com/office/drawing/2014/main" id="{00000000-0008-0000-0900-000027E40000}"/>
                  </a:ext>
                </a:extLst>
              </xdr:cNvPr>
              <xdr:cNvSpPr/>
            </xdr:nvSpPr>
            <xdr:spPr bwMode="auto">
              <a:xfrm>
                <a:off x="4540543"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8408" name="Option Button 40" hidden="1">
                <a:extLst>
                  <a:ext uri="{63B3BB69-23CF-44E3-9099-C40C66FF867C}">
                    <a14:compatExt spid="_x0000_s58408"/>
                  </a:ext>
                  <a:ext uri="{FF2B5EF4-FFF2-40B4-BE49-F238E27FC236}">
                    <a16:creationId xmlns:a16="http://schemas.microsoft.com/office/drawing/2014/main" id="{00000000-0008-0000-0900-000028E40000}"/>
                  </a:ext>
                </a:extLst>
              </xdr:cNvPr>
              <xdr:cNvSpPr/>
            </xdr:nvSpPr>
            <xdr:spPr bwMode="auto">
              <a:xfrm>
                <a:off x="4539003"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58409" name="Group Box 41" hidden="1">
              <a:extLst>
                <a:ext uri="{63B3BB69-23CF-44E3-9099-C40C66FF867C}">
                  <a14:compatExt spid="_x0000_s58409"/>
                </a:ext>
                <a:ext uri="{FF2B5EF4-FFF2-40B4-BE49-F238E27FC236}">
                  <a16:creationId xmlns:a16="http://schemas.microsoft.com/office/drawing/2014/main" id="{00000000-0008-0000-0900-00002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80567" y="7395550"/>
              <a:ext cx="304802" cy="710980"/>
              <a:chOff x="5809589" y="7290624"/>
              <a:chExt cx="301595" cy="707491"/>
            </a:xfrm>
          </xdr:grpSpPr>
          <xdr:sp textlink="">
            <xdr:nvSpPr>
              <xdr:cNvPr id="58410" name="Option Button 42" hidden="1">
                <a:extLst>
                  <a:ext uri="{63B3BB69-23CF-44E3-9099-C40C66FF867C}">
                    <a14:compatExt spid="_x0000_s58410"/>
                  </a:ext>
                  <a:ext uri="{FF2B5EF4-FFF2-40B4-BE49-F238E27FC236}">
                    <a16:creationId xmlns:a16="http://schemas.microsoft.com/office/drawing/2014/main" id="{00000000-0008-0000-0900-00002AE40000}"/>
                  </a:ext>
                </a:extLst>
              </xdr:cNvPr>
              <xdr:cNvSpPr/>
            </xdr:nvSpPr>
            <xdr:spPr bwMode="auto">
              <a:xfrm>
                <a:off x="5809589" y="729062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8411" name="Option Button 43" hidden="1">
                <a:extLst>
                  <a:ext uri="{63B3BB69-23CF-44E3-9099-C40C66FF867C}">
                    <a14:compatExt spid="_x0000_s58411"/>
                  </a:ext>
                  <a:ext uri="{FF2B5EF4-FFF2-40B4-BE49-F238E27FC236}">
                    <a16:creationId xmlns:a16="http://schemas.microsoft.com/office/drawing/2014/main" id="{00000000-0008-0000-0900-00002BE40000}"/>
                  </a:ext>
                </a:extLst>
              </xdr:cNvPr>
              <xdr:cNvSpPr/>
            </xdr:nvSpPr>
            <xdr:spPr bwMode="auto">
              <a:xfrm>
                <a:off x="5809590" y="775254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72175" y="4857750"/>
              <a:ext cx="304800" cy="685800"/>
              <a:chOff x="57686" y="45007"/>
              <a:chExt cx="3018" cy="8207"/>
            </a:xfrm>
          </xdr:grpSpPr>
          <xdr:sp textlink="">
            <xdr:nvSpPr>
              <xdr:cNvPr id="58412" name="Option Button 44" hidden="1">
                <a:extLst>
                  <a:ext uri="{63B3BB69-23CF-44E3-9099-C40C66FF867C}">
                    <a14:compatExt spid="_x0000_s58412"/>
                  </a:ext>
                  <a:ext uri="{FF2B5EF4-FFF2-40B4-BE49-F238E27FC236}">
                    <a16:creationId xmlns:a16="http://schemas.microsoft.com/office/drawing/2014/main" id="{00000000-0008-0000-0900-00002CE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8413" name="Option Button 45" hidden="1">
                <a:extLst>
                  <a:ext uri="{63B3BB69-23CF-44E3-9099-C40C66FF867C}">
                    <a14:compatExt spid="_x0000_s58413"/>
                  </a:ext>
                  <a:ext uri="{FF2B5EF4-FFF2-40B4-BE49-F238E27FC236}">
                    <a16:creationId xmlns:a16="http://schemas.microsoft.com/office/drawing/2014/main" id="{00000000-0008-0000-0900-00002DE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8414" name="Option Button 46" hidden="1">
                <a:extLst>
                  <a:ext uri="{63B3BB69-23CF-44E3-9099-C40C66FF867C}">
                    <a14:compatExt spid="_x0000_s58414"/>
                  </a:ext>
                  <a:ext uri="{FF2B5EF4-FFF2-40B4-BE49-F238E27FC236}">
                    <a16:creationId xmlns:a16="http://schemas.microsoft.com/office/drawing/2014/main" id="{00000000-0008-0000-0900-00002EE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72175" y="6581775"/>
              <a:ext cx="304800" cy="685800"/>
              <a:chOff x="57631" y="54838"/>
              <a:chExt cx="3018" cy="7963"/>
            </a:xfrm>
          </xdr:grpSpPr>
          <xdr:sp textlink="">
            <xdr:nvSpPr>
              <xdr:cNvPr id="58415" name="Option Button 47" hidden="1">
                <a:extLst>
                  <a:ext uri="{63B3BB69-23CF-44E3-9099-C40C66FF867C}">
                    <a14:compatExt spid="_x0000_s58415"/>
                  </a:ext>
                  <a:ext uri="{FF2B5EF4-FFF2-40B4-BE49-F238E27FC236}">
                    <a16:creationId xmlns:a16="http://schemas.microsoft.com/office/drawing/2014/main" id="{00000000-0008-0000-0900-00002F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8416" name="Option Button 48" hidden="1">
                <a:extLst>
                  <a:ext uri="{63B3BB69-23CF-44E3-9099-C40C66FF867C}">
                    <a14:compatExt spid="_x0000_s58416"/>
                  </a:ext>
                  <a:ext uri="{FF2B5EF4-FFF2-40B4-BE49-F238E27FC236}">
                    <a16:creationId xmlns:a16="http://schemas.microsoft.com/office/drawing/2014/main" id="{00000000-0008-0000-0900-000030E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8417" name="Option Button 49" hidden="1">
                <a:extLst>
                  <a:ext uri="{63B3BB69-23CF-44E3-9099-C40C66FF867C}">
                    <a14:compatExt spid="_x0000_s58417"/>
                  </a:ext>
                  <a:ext uri="{FF2B5EF4-FFF2-40B4-BE49-F238E27FC236}">
                    <a16:creationId xmlns:a16="http://schemas.microsoft.com/office/drawing/2014/main" id="{00000000-0008-0000-0900-000031E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10100" y="4295775"/>
              <a:ext cx="304800" cy="400050"/>
              <a:chOff x="4501773" y="3772515"/>
              <a:chExt cx="303832" cy="486938"/>
            </a:xfrm>
          </xdr:grpSpPr>
          <xdr:sp textlink="">
            <xdr:nvSpPr>
              <xdr:cNvPr id="49153" name="Option Button 1" hidden="1">
                <a:extLst>
                  <a:ext uri="{63B3BB69-23CF-44E3-9099-C40C66FF867C}">
                    <a14:compatExt spid="_x0000_s49153"/>
                  </a:ext>
                  <a:ext uri="{FF2B5EF4-FFF2-40B4-BE49-F238E27FC236}">
                    <a16:creationId xmlns:a16="http://schemas.microsoft.com/office/drawing/2014/main" id="{00000000-0008-0000-0A00-000001C00000}"/>
                  </a:ext>
                </a:extLst>
              </xdr:cNvPr>
              <xdr:cNvSpPr/>
            </xdr:nvSpPr>
            <xdr:spPr bwMode="auto">
              <a:xfrm>
                <a:off x="4501773" y="3772515"/>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9154" name="Option Button 2" hidden="1">
                <a:extLst>
                  <a:ext uri="{63B3BB69-23CF-44E3-9099-C40C66FF867C}">
                    <a14:compatExt spid="_x0000_s49154"/>
                  </a:ext>
                  <a:ext uri="{FF2B5EF4-FFF2-40B4-BE49-F238E27FC236}">
                    <a16:creationId xmlns:a16="http://schemas.microsoft.com/office/drawing/2014/main" id="{00000000-0008-0000-0A00-000002C0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600575" y="4848225"/>
              <a:ext cx="304800" cy="714375"/>
              <a:chOff x="4479758" y="4496237"/>
              <a:chExt cx="301792" cy="780129"/>
            </a:xfrm>
          </xdr:grpSpPr>
          <xdr:sp textlink="">
            <xdr:nvSpPr>
              <xdr:cNvPr id="49155" name="Option Button 3" hidden="1">
                <a:extLst>
                  <a:ext uri="{63B3BB69-23CF-44E3-9099-C40C66FF867C}">
                    <a14:compatExt spid="_x0000_s49155"/>
                  </a:ext>
                  <a:ext uri="{FF2B5EF4-FFF2-40B4-BE49-F238E27FC236}">
                    <a16:creationId xmlns:a16="http://schemas.microsoft.com/office/drawing/2014/main" id="{00000000-0008-0000-0A00-000003C00000}"/>
                  </a:ext>
                </a:extLst>
              </xdr:cNvPr>
              <xdr:cNvSpPr/>
            </xdr:nvSpPr>
            <xdr:spPr bwMode="auto">
              <a:xfrm>
                <a:off x="4479758" y="449623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9156" name="Option Button 4" hidden="1">
                <a:extLst>
                  <a:ext uri="{63B3BB69-23CF-44E3-9099-C40C66FF867C}">
                    <a14:compatExt spid="_x0000_s49156"/>
                  </a:ext>
                  <a:ext uri="{FF2B5EF4-FFF2-40B4-BE49-F238E27FC236}">
                    <a16:creationId xmlns:a16="http://schemas.microsoft.com/office/drawing/2014/main" id="{00000000-0008-0000-0A00-000004C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9157" name="Option Button 5" hidden="1">
                <a:extLst>
                  <a:ext uri="{63B3BB69-23CF-44E3-9099-C40C66FF867C}">
                    <a14:compatExt spid="_x0000_s49157"/>
                  </a:ext>
                  <a:ext uri="{FF2B5EF4-FFF2-40B4-BE49-F238E27FC236}">
                    <a16:creationId xmlns:a16="http://schemas.microsoft.com/office/drawing/2014/main" id="{00000000-0008-0000-0A00-000005C00000}"/>
                  </a:ext>
                </a:extLst>
              </xdr:cNvPr>
              <xdr:cNvSpPr/>
            </xdr:nvSpPr>
            <xdr:spPr bwMode="auto">
              <a:xfrm>
                <a:off x="4479758" y="5028213"/>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600575" y="5714998"/>
              <a:ext cx="304800" cy="698090"/>
              <a:chOff x="4549825" y="5456640"/>
              <a:chExt cx="308371" cy="762854"/>
            </a:xfrm>
          </xdr:grpSpPr>
          <xdr:sp textlink="">
            <xdr:nvSpPr>
              <xdr:cNvPr id="49158" name="Option Button 6" hidden="1">
                <a:extLst>
                  <a:ext uri="{63B3BB69-23CF-44E3-9099-C40C66FF867C}">
                    <a14:compatExt spid="_x0000_s49158"/>
                  </a:ext>
                  <a:ext uri="{FF2B5EF4-FFF2-40B4-BE49-F238E27FC236}">
                    <a16:creationId xmlns:a16="http://schemas.microsoft.com/office/drawing/2014/main" id="{00000000-0008-0000-0A00-000006C00000}"/>
                  </a:ext>
                </a:extLst>
              </xdr:cNvPr>
              <xdr:cNvSpPr/>
            </xdr:nvSpPr>
            <xdr:spPr bwMode="auto">
              <a:xfrm>
                <a:off x="4549825" y="545664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9159" name="Option Button 7" hidden="1">
                <a:extLst>
                  <a:ext uri="{63B3BB69-23CF-44E3-9099-C40C66FF867C}">
                    <a14:compatExt spid="_x0000_s49159"/>
                  </a:ext>
                  <a:ext uri="{FF2B5EF4-FFF2-40B4-BE49-F238E27FC236}">
                    <a16:creationId xmlns:a16="http://schemas.microsoft.com/office/drawing/2014/main" id="{00000000-0008-0000-0A00-000007C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9160" name="Option Button 8" hidden="1">
                <a:extLst>
                  <a:ext uri="{63B3BB69-23CF-44E3-9099-C40C66FF867C}">
                    <a14:compatExt spid="_x0000_s49160"/>
                  </a:ext>
                  <a:ext uri="{FF2B5EF4-FFF2-40B4-BE49-F238E27FC236}">
                    <a16:creationId xmlns:a16="http://schemas.microsoft.com/office/drawing/2014/main" id="{00000000-0008-0000-0A00-000008C0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49161" name="Option Button 9" hidden="1">
              <a:extLst>
                <a:ext uri="{63B3BB69-23CF-44E3-9099-C40C66FF867C}">
                  <a14:compatExt spid="_x0000_s49161"/>
                </a:ext>
                <a:ext uri="{FF2B5EF4-FFF2-40B4-BE49-F238E27FC236}">
                  <a16:creationId xmlns:a16="http://schemas.microsoft.com/office/drawing/2014/main" id="{00000000-0008-0000-0A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49162" name="Option Button 10" hidden="1">
              <a:extLst>
                <a:ext uri="{63B3BB69-23CF-44E3-9099-C40C66FF867C}">
                  <a14:compatExt spid="_x0000_s49162"/>
                </a:ext>
                <a:ext uri="{FF2B5EF4-FFF2-40B4-BE49-F238E27FC236}">
                  <a16:creationId xmlns:a16="http://schemas.microsoft.com/office/drawing/2014/main" id="{00000000-0008-0000-0A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72175" y="9108857"/>
              <a:ext cx="304800" cy="371475"/>
              <a:chOff x="5763126" y="8931888"/>
              <a:chExt cx="301792" cy="494831"/>
            </a:xfrm>
          </xdr:grpSpPr>
          <xdr:sp textlink="">
            <xdr:nvSpPr>
              <xdr:cNvPr id="49163" name="Option Button 11" hidden="1">
                <a:extLst>
                  <a:ext uri="{63B3BB69-23CF-44E3-9099-C40C66FF867C}">
                    <a14:compatExt spid="_x0000_s49163"/>
                  </a:ext>
                  <a:ext uri="{FF2B5EF4-FFF2-40B4-BE49-F238E27FC236}">
                    <a16:creationId xmlns:a16="http://schemas.microsoft.com/office/drawing/2014/main" id="{00000000-0008-0000-0A00-00000BC00000}"/>
                  </a:ext>
                </a:extLst>
              </xdr:cNvPr>
              <xdr:cNvSpPr/>
            </xdr:nvSpPr>
            <xdr:spPr bwMode="auto">
              <a:xfrm>
                <a:off x="5763126" y="8931888"/>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9164" name="Option Button 12" hidden="1">
                <a:extLst>
                  <a:ext uri="{63B3BB69-23CF-44E3-9099-C40C66FF867C}">
                    <a14:compatExt spid="_x0000_s49164"/>
                  </a:ext>
                  <a:ext uri="{FF2B5EF4-FFF2-40B4-BE49-F238E27FC236}">
                    <a16:creationId xmlns:a16="http://schemas.microsoft.com/office/drawing/2014/main" id="{00000000-0008-0000-0A00-00000CC000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49165" name="Group Box 13" hidden="1">
              <a:extLst>
                <a:ext uri="{63B3BB69-23CF-44E3-9099-C40C66FF867C}">
                  <a14:compatExt spid="_x0000_s49165"/>
                </a:ext>
                <a:ext uri="{FF2B5EF4-FFF2-40B4-BE49-F238E27FC236}">
                  <a16:creationId xmlns:a16="http://schemas.microsoft.com/office/drawing/2014/main" id="{00000000-0008-0000-0A00-00000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49166" name="Group Box 14" hidden="1">
              <a:extLst>
                <a:ext uri="{63B3BB69-23CF-44E3-9099-C40C66FF867C}">
                  <a14:compatExt spid="_x0000_s49166"/>
                </a:ext>
                <a:ext uri="{FF2B5EF4-FFF2-40B4-BE49-F238E27FC236}">
                  <a16:creationId xmlns:a16="http://schemas.microsoft.com/office/drawing/2014/main" id="{00000000-0008-0000-0A00-00000E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49167" name="Group Box 15" hidden="1">
              <a:extLst>
                <a:ext uri="{63B3BB69-23CF-44E3-9099-C40C66FF867C}">
                  <a14:compatExt spid="_x0000_s49167"/>
                </a:ext>
                <a:ext uri="{FF2B5EF4-FFF2-40B4-BE49-F238E27FC236}">
                  <a16:creationId xmlns:a16="http://schemas.microsoft.com/office/drawing/2014/main" id="{00000000-0008-0000-0A00-00000F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textlink="">
          <xdr:nvSpPr>
            <xdr:cNvPr id="49168" name="Group Box 16" hidden="1">
              <a:extLst>
                <a:ext uri="{63B3BB69-23CF-44E3-9099-C40C66FF867C}">
                  <a14:compatExt spid="_x0000_s49168"/>
                </a:ext>
                <a:ext uri="{FF2B5EF4-FFF2-40B4-BE49-F238E27FC236}">
                  <a16:creationId xmlns:a16="http://schemas.microsoft.com/office/drawing/2014/main" id="{00000000-0008-0000-0A00-000010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600575" y="6581775"/>
              <a:ext cx="304800" cy="685800"/>
              <a:chOff x="4549825" y="6438941"/>
              <a:chExt cx="308371" cy="779281"/>
            </a:xfrm>
          </xdr:grpSpPr>
          <xdr:sp textlink="">
            <xdr:nvSpPr>
              <xdr:cNvPr id="49169" name="Option Button 17" hidden="1">
                <a:extLst>
                  <a:ext uri="{63B3BB69-23CF-44E3-9099-C40C66FF867C}">
                    <a14:compatExt spid="_x0000_s49169"/>
                  </a:ext>
                  <a:ext uri="{FF2B5EF4-FFF2-40B4-BE49-F238E27FC236}">
                    <a16:creationId xmlns:a16="http://schemas.microsoft.com/office/drawing/2014/main" id="{00000000-0008-0000-0A00-000011C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9170" name="Option Button 18" hidden="1">
                <a:extLst>
                  <a:ext uri="{63B3BB69-23CF-44E3-9099-C40C66FF867C}">
                    <a14:compatExt spid="_x0000_s49170"/>
                  </a:ext>
                  <a:ext uri="{FF2B5EF4-FFF2-40B4-BE49-F238E27FC236}">
                    <a16:creationId xmlns:a16="http://schemas.microsoft.com/office/drawing/2014/main" id="{00000000-0008-0000-0A00-000012C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9171" name="Option Button 19" hidden="1">
                <a:extLst>
                  <a:ext uri="{63B3BB69-23CF-44E3-9099-C40C66FF867C}">
                    <a14:compatExt spid="_x0000_s49171"/>
                  </a:ext>
                  <a:ext uri="{FF2B5EF4-FFF2-40B4-BE49-F238E27FC236}">
                    <a16:creationId xmlns:a16="http://schemas.microsoft.com/office/drawing/2014/main" id="{00000000-0008-0000-0A00-000013C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49172" name="Group Box 20" hidden="1">
              <a:extLst>
                <a:ext uri="{63B3BB69-23CF-44E3-9099-C40C66FF867C}">
                  <a14:compatExt spid="_x0000_s49172"/>
                </a:ext>
                <a:ext uri="{FF2B5EF4-FFF2-40B4-BE49-F238E27FC236}">
                  <a16:creationId xmlns:a16="http://schemas.microsoft.com/office/drawing/2014/main" id="{00000000-0008-0000-0A00-000014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textlink="">
          <xdr:nvSpPr>
            <xdr:cNvPr id="49173" name="Group Box 21" hidden="1">
              <a:extLst>
                <a:ext uri="{63B3BB69-23CF-44E3-9099-C40C66FF867C}">
                  <a14:compatExt spid="_x0000_s49173"/>
                </a:ext>
                <a:ext uri="{FF2B5EF4-FFF2-40B4-BE49-F238E27FC236}">
                  <a16:creationId xmlns:a16="http://schemas.microsoft.com/office/drawing/2014/main" id="{00000000-0008-0000-0A00-000015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49174" name="Group Box 22" hidden="1">
              <a:extLst>
                <a:ext uri="{63B3BB69-23CF-44E3-9099-C40C66FF867C}">
                  <a14:compatExt spid="_x0000_s49174"/>
                </a:ext>
                <a:ext uri="{FF2B5EF4-FFF2-40B4-BE49-F238E27FC236}">
                  <a16:creationId xmlns:a16="http://schemas.microsoft.com/office/drawing/2014/main" id="{00000000-0008-0000-0A00-000016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textlink="">
          <xdr:nvSpPr>
            <xdr:cNvPr id="49175" name="Group Box 23" hidden="1">
              <a:extLst>
                <a:ext uri="{63B3BB69-23CF-44E3-9099-C40C66FF867C}">
                  <a14:compatExt spid="_x0000_s49175"/>
                </a:ext>
                <a:ext uri="{FF2B5EF4-FFF2-40B4-BE49-F238E27FC236}">
                  <a16:creationId xmlns:a16="http://schemas.microsoft.com/office/drawing/2014/main" id="{00000000-0008-0000-0A00-000017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textlink="">
          <xdr:nvSpPr>
            <xdr:cNvPr id="49176" name="Group Box 24" hidden="1">
              <a:extLst>
                <a:ext uri="{63B3BB69-23CF-44E3-9099-C40C66FF867C}">
                  <a14:compatExt spid="_x0000_s49176"/>
                </a:ext>
                <a:ext uri="{FF2B5EF4-FFF2-40B4-BE49-F238E27FC236}">
                  <a16:creationId xmlns:a16="http://schemas.microsoft.com/office/drawing/2014/main" id="{00000000-0008-0000-0A00-000018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49177" name="Group Box 25" hidden="1">
              <a:extLst>
                <a:ext uri="{63B3BB69-23CF-44E3-9099-C40C66FF867C}">
                  <a14:compatExt spid="_x0000_s49177"/>
                </a:ext>
                <a:ext uri="{FF2B5EF4-FFF2-40B4-BE49-F238E27FC236}">
                  <a16:creationId xmlns:a16="http://schemas.microsoft.com/office/drawing/2014/main" id="{00000000-0008-0000-0A00-00001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textlink="">
          <xdr:nvSpPr>
            <xdr:cNvPr id="49178" name="Group Box 26" hidden="1">
              <a:extLst>
                <a:ext uri="{63B3BB69-23CF-44E3-9099-C40C66FF867C}">
                  <a14:compatExt spid="_x0000_s49178"/>
                </a:ext>
                <a:ext uri="{FF2B5EF4-FFF2-40B4-BE49-F238E27FC236}">
                  <a16:creationId xmlns:a16="http://schemas.microsoft.com/office/drawing/2014/main" id="{00000000-0008-0000-0A00-00001A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49179" name="Group Box 27" hidden="1">
              <a:extLst>
                <a:ext uri="{63B3BB69-23CF-44E3-9099-C40C66FF867C}">
                  <a14:compatExt spid="_x0000_s49179"/>
                </a:ext>
                <a:ext uri="{FF2B5EF4-FFF2-40B4-BE49-F238E27FC236}">
                  <a16:creationId xmlns:a16="http://schemas.microsoft.com/office/drawing/2014/main" id="{00000000-0008-0000-0A00-00001B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49180" name="Group Box 28" hidden="1">
              <a:extLst>
                <a:ext uri="{63B3BB69-23CF-44E3-9099-C40C66FF867C}">
                  <a14:compatExt spid="_x0000_s49180"/>
                </a:ext>
                <a:ext uri="{FF2B5EF4-FFF2-40B4-BE49-F238E27FC236}">
                  <a16:creationId xmlns:a16="http://schemas.microsoft.com/office/drawing/2014/main" id="{00000000-0008-0000-0A00-00001C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49181" name="Group Box 29" hidden="1">
              <a:extLst>
                <a:ext uri="{63B3BB69-23CF-44E3-9099-C40C66FF867C}">
                  <a14:compatExt spid="_x0000_s49181"/>
                </a:ext>
                <a:ext uri="{FF2B5EF4-FFF2-40B4-BE49-F238E27FC236}">
                  <a16:creationId xmlns:a16="http://schemas.microsoft.com/office/drawing/2014/main" id="{00000000-0008-0000-0A00-00001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75799" y="8239850"/>
              <a:ext cx="220577" cy="694590"/>
              <a:chOff x="5767566" y="8168721"/>
              <a:chExt cx="217617" cy="792441"/>
            </a:xfrm>
          </xdr:grpSpPr>
          <xdr:sp textlink="">
            <xdr:nvSpPr>
              <xdr:cNvPr id="49182" name="Option Button 30" hidden="1">
                <a:extLst>
                  <a:ext uri="{63B3BB69-23CF-44E3-9099-C40C66FF867C}">
                    <a14:compatExt spid="_x0000_s49182"/>
                  </a:ext>
                  <a:ext uri="{FF2B5EF4-FFF2-40B4-BE49-F238E27FC236}">
                    <a16:creationId xmlns:a16="http://schemas.microsoft.com/office/drawing/2014/main" id="{00000000-0008-0000-0A00-00001EC00000}"/>
                  </a:ext>
                </a:extLst>
              </xdr:cNvPr>
              <xdr:cNvSpPr/>
            </xdr:nvSpPr>
            <xdr:spPr bwMode="auto">
              <a:xfrm>
                <a:off x="5768112" y="8168721"/>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9183" name="Option Button 31" hidden="1">
                <a:extLst>
                  <a:ext uri="{63B3BB69-23CF-44E3-9099-C40C66FF867C}">
                    <a14:compatExt spid="_x0000_s49183"/>
                  </a:ext>
                  <a:ext uri="{FF2B5EF4-FFF2-40B4-BE49-F238E27FC236}">
                    <a16:creationId xmlns:a16="http://schemas.microsoft.com/office/drawing/2014/main" id="{00000000-0008-0000-0A00-00001FC00000}"/>
                  </a:ext>
                </a:extLst>
              </xdr:cNvPr>
              <xdr:cNvSpPr/>
            </xdr:nvSpPr>
            <xdr:spPr bwMode="auto">
              <a:xfrm>
                <a:off x="5767566" y="8723036"/>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72175" y="4276725"/>
              <a:ext cx="304800" cy="419100"/>
              <a:chOff x="45017" y="37725"/>
              <a:chExt cx="3039" cy="4869"/>
            </a:xfrm>
          </xdr:grpSpPr>
          <xdr:sp textlink="">
            <xdr:nvSpPr>
              <xdr:cNvPr id="49184" name="Option Button 32" hidden="1">
                <a:extLst>
                  <a:ext uri="{63B3BB69-23CF-44E3-9099-C40C66FF867C}">
                    <a14:compatExt spid="_x0000_s49184"/>
                  </a:ext>
                  <a:ext uri="{FF2B5EF4-FFF2-40B4-BE49-F238E27FC236}">
                    <a16:creationId xmlns:a16="http://schemas.microsoft.com/office/drawing/2014/main" id="{00000000-0008-0000-0A00-000020C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9185" name="Option Button 33" hidden="1">
                <a:extLst>
                  <a:ext uri="{63B3BB69-23CF-44E3-9099-C40C66FF867C}">
                    <a14:compatExt spid="_x0000_s49185"/>
                  </a:ext>
                  <a:ext uri="{FF2B5EF4-FFF2-40B4-BE49-F238E27FC236}">
                    <a16:creationId xmlns:a16="http://schemas.microsoft.com/office/drawing/2014/main" id="{00000000-0008-0000-0A00-000021C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72175" y="5715000"/>
              <a:ext cx="304800" cy="714375"/>
              <a:chOff x="57631" y="54838"/>
              <a:chExt cx="3018" cy="7876"/>
            </a:xfrm>
          </xdr:grpSpPr>
          <xdr:sp textlink="">
            <xdr:nvSpPr>
              <xdr:cNvPr id="49186" name="Option Button 34" hidden="1">
                <a:extLst>
                  <a:ext uri="{63B3BB69-23CF-44E3-9099-C40C66FF867C}">
                    <a14:compatExt spid="_x0000_s49186"/>
                  </a:ext>
                  <a:ext uri="{FF2B5EF4-FFF2-40B4-BE49-F238E27FC236}">
                    <a16:creationId xmlns:a16="http://schemas.microsoft.com/office/drawing/2014/main" id="{00000000-0008-0000-0A00-000022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9187" name="Option Button 35" hidden="1">
                <a:extLst>
                  <a:ext uri="{63B3BB69-23CF-44E3-9099-C40C66FF867C}">
                    <a14:compatExt spid="_x0000_s49187"/>
                  </a:ext>
                  <a:ext uri="{FF2B5EF4-FFF2-40B4-BE49-F238E27FC236}">
                    <a16:creationId xmlns:a16="http://schemas.microsoft.com/office/drawing/2014/main" id="{00000000-0008-0000-0A00-000023C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9188" name="Option Button 36" hidden="1">
                <a:extLst>
                  <a:ext uri="{63B3BB69-23CF-44E3-9099-C40C66FF867C}">
                    <a14:compatExt spid="_x0000_s49188"/>
                  </a:ext>
                  <a:ext uri="{FF2B5EF4-FFF2-40B4-BE49-F238E27FC236}">
                    <a16:creationId xmlns:a16="http://schemas.microsoft.com/office/drawing/2014/main" id="{00000000-0008-0000-0A00-000024C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8553" y="7408601"/>
              <a:ext cx="232948" cy="707094"/>
              <a:chOff x="45321" y="72871"/>
              <a:chExt cx="2304" cy="6586"/>
            </a:xfrm>
          </xdr:grpSpPr>
          <xdr:sp textlink="">
            <xdr:nvSpPr>
              <xdr:cNvPr id="49189" name="Option Button 37" hidden="1">
                <a:extLst>
                  <a:ext uri="{63B3BB69-23CF-44E3-9099-C40C66FF867C}">
                    <a14:compatExt spid="_x0000_s49189"/>
                  </a:ext>
                  <a:ext uri="{FF2B5EF4-FFF2-40B4-BE49-F238E27FC236}">
                    <a16:creationId xmlns:a16="http://schemas.microsoft.com/office/drawing/2014/main" id="{00000000-0008-0000-0A00-000025C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9190" name="Option Button 38" hidden="1">
                <a:extLst>
                  <a:ext uri="{63B3BB69-23CF-44E3-9099-C40C66FF867C}">
                    <a14:compatExt spid="_x0000_s49190"/>
                  </a:ext>
                  <a:ext uri="{FF2B5EF4-FFF2-40B4-BE49-F238E27FC236}">
                    <a16:creationId xmlns:a16="http://schemas.microsoft.com/office/drawing/2014/main" id="{00000000-0008-0000-0A00-000026C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9256" y="8232477"/>
              <a:ext cx="200248" cy="744722"/>
              <a:chOff x="4539003" y="8166040"/>
              <a:chExt cx="208649" cy="749771"/>
            </a:xfrm>
          </xdr:grpSpPr>
          <xdr:sp textlink="">
            <xdr:nvSpPr>
              <xdr:cNvPr id="49191" name="Option Button 39" hidden="1">
                <a:extLst>
                  <a:ext uri="{63B3BB69-23CF-44E3-9099-C40C66FF867C}">
                    <a14:compatExt spid="_x0000_s49191"/>
                  </a:ext>
                  <a:ext uri="{FF2B5EF4-FFF2-40B4-BE49-F238E27FC236}">
                    <a16:creationId xmlns:a16="http://schemas.microsoft.com/office/drawing/2014/main" id="{00000000-0008-0000-0A00-000027C00000}"/>
                  </a:ext>
                </a:extLst>
              </xdr:cNvPr>
              <xdr:cNvSpPr/>
            </xdr:nvSpPr>
            <xdr:spPr bwMode="auto">
              <a:xfrm>
                <a:off x="4540543"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9192" name="Option Button 40" hidden="1">
                <a:extLst>
                  <a:ext uri="{63B3BB69-23CF-44E3-9099-C40C66FF867C}">
                    <a14:compatExt spid="_x0000_s49192"/>
                  </a:ext>
                  <a:ext uri="{FF2B5EF4-FFF2-40B4-BE49-F238E27FC236}">
                    <a16:creationId xmlns:a16="http://schemas.microsoft.com/office/drawing/2014/main" id="{00000000-0008-0000-0A00-000028C00000}"/>
                  </a:ext>
                </a:extLst>
              </xdr:cNvPr>
              <xdr:cNvSpPr/>
            </xdr:nvSpPr>
            <xdr:spPr bwMode="auto">
              <a:xfrm>
                <a:off x="4539003"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49193" name="Group Box 41" hidden="1">
              <a:extLst>
                <a:ext uri="{63B3BB69-23CF-44E3-9099-C40C66FF867C}">
                  <a14:compatExt spid="_x0000_s49193"/>
                </a:ext>
                <a:ext uri="{FF2B5EF4-FFF2-40B4-BE49-F238E27FC236}">
                  <a16:creationId xmlns:a16="http://schemas.microsoft.com/office/drawing/2014/main" id="{00000000-0008-0000-0A00-00002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80567" y="7395550"/>
              <a:ext cx="304802" cy="710980"/>
              <a:chOff x="5809589" y="7290624"/>
              <a:chExt cx="301595" cy="707491"/>
            </a:xfrm>
          </xdr:grpSpPr>
          <xdr:sp textlink="">
            <xdr:nvSpPr>
              <xdr:cNvPr id="49194" name="Option Button 42" hidden="1">
                <a:extLst>
                  <a:ext uri="{63B3BB69-23CF-44E3-9099-C40C66FF867C}">
                    <a14:compatExt spid="_x0000_s49194"/>
                  </a:ext>
                  <a:ext uri="{FF2B5EF4-FFF2-40B4-BE49-F238E27FC236}">
                    <a16:creationId xmlns:a16="http://schemas.microsoft.com/office/drawing/2014/main" id="{00000000-0008-0000-0A00-00002AC00000}"/>
                  </a:ext>
                </a:extLst>
              </xdr:cNvPr>
              <xdr:cNvSpPr/>
            </xdr:nvSpPr>
            <xdr:spPr bwMode="auto">
              <a:xfrm>
                <a:off x="5809589" y="729062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9195" name="Option Button 43" hidden="1">
                <a:extLst>
                  <a:ext uri="{63B3BB69-23CF-44E3-9099-C40C66FF867C}">
                    <a14:compatExt spid="_x0000_s49195"/>
                  </a:ext>
                  <a:ext uri="{FF2B5EF4-FFF2-40B4-BE49-F238E27FC236}">
                    <a16:creationId xmlns:a16="http://schemas.microsoft.com/office/drawing/2014/main" id="{00000000-0008-0000-0A00-00002BC00000}"/>
                  </a:ext>
                </a:extLst>
              </xdr:cNvPr>
              <xdr:cNvSpPr/>
            </xdr:nvSpPr>
            <xdr:spPr bwMode="auto">
              <a:xfrm>
                <a:off x="5809590" y="775254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72175" y="4857750"/>
              <a:ext cx="304800" cy="685800"/>
              <a:chOff x="57686" y="45007"/>
              <a:chExt cx="3018" cy="8207"/>
            </a:xfrm>
          </xdr:grpSpPr>
          <xdr:sp textlink="">
            <xdr:nvSpPr>
              <xdr:cNvPr id="49196" name="Option Button 44" hidden="1">
                <a:extLst>
                  <a:ext uri="{63B3BB69-23CF-44E3-9099-C40C66FF867C}">
                    <a14:compatExt spid="_x0000_s49196"/>
                  </a:ext>
                  <a:ext uri="{FF2B5EF4-FFF2-40B4-BE49-F238E27FC236}">
                    <a16:creationId xmlns:a16="http://schemas.microsoft.com/office/drawing/2014/main" id="{00000000-0008-0000-0A00-00002CC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9197" name="Option Button 45" hidden="1">
                <a:extLst>
                  <a:ext uri="{63B3BB69-23CF-44E3-9099-C40C66FF867C}">
                    <a14:compatExt spid="_x0000_s49197"/>
                  </a:ext>
                  <a:ext uri="{FF2B5EF4-FFF2-40B4-BE49-F238E27FC236}">
                    <a16:creationId xmlns:a16="http://schemas.microsoft.com/office/drawing/2014/main" id="{00000000-0008-0000-0A00-00002DC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9198" name="Option Button 46" hidden="1">
                <a:extLst>
                  <a:ext uri="{63B3BB69-23CF-44E3-9099-C40C66FF867C}">
                    <a14:compatExt spid="_x0000_s49198"/>
                  </a:ext>
                  <a:ext uri="{FF2B5EF4-FFF2-40B4-BE49-F238E27FC236}">
                    <a16:creationId xmlns:a16="http://schemas.microsoft.com/office/drawing/2014/main" id="{00000000-0008-0000-0A00-00002EC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72175" y="6581775"/>
              <a:ext cx="304800" cy="685800"/>
              <a:chOff x="57631" y="54838"/>
              <a:chExt cx="3018" cy="7963"/>
            </a:xfrm>
          </xdr:grpSpPr>
          <xdr:sp textlink="">
            <xdr:nvSpPr>
              <xdr:cNvPr id="49199" name="Option Button 47" hidden="1">
                <a:extLst>
                  <a:ext uri="{63B3BB69-23CF-44E3-9099-C40C66FF867C}">
                    <a14:compatExt spid="_x0000_s49199"/>
                  </a:ext>
                  <a:ext uri="{FF2B5EF4-FFF2-40B4-BE49-F238E27FC236}">
                    <a16:creationId xmlns:a16="http://schemas.microsoft.com/office/drawing/2014/main" id="{00000000-0008-0000-0A00-00002F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9200" name="Option Button 48" hidden="1">
                <a:extLst>
                  <a:ext uri="{63B3BB69-23CF-44E3-9099-C40C66FF867C}">
                    <a14:compatExt spid="_x0000_s49200"/>
                  </a:ext>
                  <a:ext uri="{FF2B5EF4-FFF2-40B4-BE49-F238E27FC236}">
                    <a16:creationId xmlns:a16="http://schemas.microsoft.com/office/drawing/2014/main" id="{00000000-0008-0000-0A00-000030C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9201" name="Option Button 49" hidden="1">
                <a:extLst>
                  <a:ext uri="{63B3BB69-23CF-44E3-9099-C40C66FF867C}">
                    <a14:compatExt spid="_x0000_s49201"/>
                  </a:ext>
                  <a:ext uri="{FF2B5EF4-FFF2-40B4-BE49-F238E27FC236}">
                    <a16:creationId xmlns:a16="http://schemas.microsoft.com/office/drawing/2014/main" id="{00000000-0008-0000-0A00-000031C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0050"/>
              <a:chOff x="4501773" y="3772515"/>
              <a:chExt cx="303832" cy="486938"/>
            </a:xfrm>
          </xdr:grpSpPr>
          <xdr:sp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15"/>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5"/>
              <a:ext cx="304800" cy="714375"/>
              <a:chOff x="4479758" y="4496237"/>
              <a:chExt cx="301792" cy="780129"/>
            </a:xfrm>
          </xdr:grpSpPr>
          <xdr:sp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3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13"/>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8"/>
              <a:ext cx="304800" cy="698090"/>
              <a:chOff x="4549825" y="5456640"/>
              <a:chExt cx="308371" cy="762854"/>
            </a:xfrm>
          </xdr:grpSpPr>
          <xdr:sp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4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75"/>
              <a:chOff x="5763126" y="8931888"/>
              <a:chExt cx="301792" cy="494831"/>
            </a:xfrm>
          </xdr:grpSpPr>
          <xdr:sp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8"/>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1"/>
              <a:chExt cx="308371" cy="779281"/>
            </a:xfrm>
          </xdr:grpSpPr>
          <xdr:sp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9" y="8239850"/>
              <a:ext cx="220577" cy="694590"/>
              <a:chOff x="5767566" y="8168721"/>
              <a:chExt cx="217617" cy="792441"/>
            </a:xfrm>
          </xdr:grpSpPr>
          <xdr:sp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12" y="8168721"/>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66" y="8723036"/>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0"/>
              <a:ext cx="304800" cy="714375"/>
              <a:chOff x="57631" y="54838"/>
              <a:chExt cx="3018" cy="7876"/>
            </a:xfrm>
          </xdr:grpSpPr>
          <xdr:sp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601"/>
              <a:ext cx="232948" cy="707094"/>
              <a:chOff x="45321" y="72871"/>
              <a:chExt cx="2304" cy="6586"/>
            </a:xfrm>
          </xdr:grpSpPr>
          <xdr:sp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6" y="8232477"/>
              <a:ext cx="200248" cy="744722"/>
              <a:chOff x="4539003" y="8166040"/>
              <a:chExt cx="208649" cy="749771"/>
            </a:xfrm>
          </xdr:grpSpPr>
          <xdr:sp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43"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9003"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0"/>
              <a:ext cx="304802" cy="710980"/>
              <a:chOff x="5809589" y="7290624"/>
              <a:chExt cx="301595" cy="707491"/>
            </a:xfrm>
          </xdr:grpSpPr>
          <xdr:sp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2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4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50"/>
              <a:ext cx="304800" cy="685800"/>
              <a:chOff x="57686" y="45007"/>
              <a:chExt cx="3018" cy="8207"/>
            </a:xfrm>
          </xdr:grpSpPr>
          <xdr:sp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5"/>
              <a:ext cx="304800" cy="685800"/>
              <a:chOff x="57631" y="54838"/>
              <a:chExt cx="3018" cy="7963"/>
            </a:xfrm>
          </xdr:grpSpPr>
          <xdr:sp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5"/>
              <a:ext cx="304800" cy="400050"/>
              <a:chOff x="4501773" y="3772515"/>
              <a:chExt cx="303832" cy="486938"/>
            </a:xfrm>
          </xdr:grpSpPr>
          <xdr:sp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15"/>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5"/>
              <a:ext cx="304800" cy="714375"/>
              <a:chOff x="4479758" y="4496237"/>
              <a:chExt cx="301792" cy="780129"/>
            </a:xfrm>
          </xdr:grpSpPr>
          <xdr:sp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3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13"/>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4998"/>
              <a:ext cx="304800" cy="698090"/>
              <a:chOff x="4549825" y="5456640"/>
              <a:chExt cx="308371" cy="762854"/>
            </a:xfrm>
          </xdr:grpSpPr>
          <xdr:sp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4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57"/>
              <a:ext cx="304800" cy="371475"/>
              <a:chOff x="5763126" y="8931888"/>
              <a:chExt cx="301792" cy="494831"/>
            </a:xfrm>
          </xdr:grpSpPr>
          <xdr:sp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888"/>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1"/>
              <a:chExt cx="308371" cy="779281"/>
            </a:xfrm>
          </xdr:grpSpPr>
          <xdr:sp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99" y="8239850"/>
              <a:ext cx="220577" cy="694590"/>
              <a:chOff x="5767566" y="8168721"/>
              <a:chExt cx="217617" cy="792441"/>
            </a:xfrm>
          </xdr:grpSpPr>
          <xdr:sp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12" y="8168721"/>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566" y="8723036"/>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0"/>
              <a:ext cx="304800" cy="714375"/>
              <a:chOff x="57631" y="54838"/>
              <a:chExt cx="3018" cy="7876"/>
            </a:xfrm>
          </xdr:grpSpPr>
          <xdr:sp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601"/>
              <a:ext cx="232948" cy="707094"/>
              <a:chOff x="45321" y="72871"/>
              <a:chExt cx="2304" cy="6586"/>
            </a:xfrm>
          </xdr:grpSpPr>
          <xdr:sp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6" y="8232477"/>
              <a:ext cx="200248" cy="744722"/>
              <a:chOff x="4539003" y="8166040"/>
              <a:chExt cx="208649" cy="749771"/>
            </a:xfrm>
          </xdr:grpSpPr>
          <xdr:sp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43"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9003"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0"/>
              <a:ext cx="304802" cy="710980"/>
              <a:chOff x="5809589" y="7290624"/>
              <a:chExt cx="301595" cy="707491"/>
            </a:xfrm>
          </xdr:grpSpPr>
          <xdr:sp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2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4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50"/>
              <a:ext cx="304800" cy="685800"/>
              <a:chOff x="57686" y="45007"/>
              <a:chExt cx="3018" cy="8207"/>
            </a:xfrm>
          </xdr:grpSpPr>
          <xdr:sp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5"/>
              <a:ext cx="304800" cy="685800"/>
              <a:chOff x="57631" y="54838"/>
              <a:chExt cx="3018" cy="7963"/>
            </a:xfrm>
          </xdr:grpSpPr>
          <xdr:sp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295775"/>
              <a:ext cx="304800" cy="400050"/>
              <a:chOff x="4501773" y="3772515"/>
              <a:chExt cx="303832" cy="486938"/>
            </a:xfrm>
          </xdr:grpSpPr>
          <xdr:sp textlink="">
            <xdr:nvSpPr>
              <xdr:cNvPr id="65537" name="Option Button 1" hidden="1">
                <a:extLst>
                  <a:ext uri="{63B3BB69-23CF-44E3-9099-C40C66FF867C}">
                    <a14:compatExt spid="_x0000_s65537"/>
                  </a:ext>
                  <a:ext uri="{FF2B5EF4-FFF2-40B4-BE49-F238E27FC236}">
                    <a16:creationId xmlns:a16="http://schemas.microsoft.com/office/drawing/2014/main" id="{00000000-0008-0000-0300-000001000100}"/>
                  </a:ext>
                </a:extLst>
              </xdr:cNvPr>
              <xdr:cNvSpPr/>
            </xdr:nvSpPr>
            <xdr:spPr bwMode="auto">
              <a:xfrm>
                <a:off x="4501773" y="3772515"/>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38" name="Option Button 2" hidden="1">
                <a:extLst>
                  <a:ext uri="{63B3BB69-23CF-44E3-9099-C40C66FF867C}">
                    <a14:compatExt spid="_x0000_s65538"/>
                  </a:ext>
                  <a:ext uri="{FF2B5EF4-FFF2-40B4-BE49-F238E27FC236}">
                    <a16:creationId xmlns:a16="http://schemas.microsoft.com/office/drawing/2014/main" id="{00000000-0008-0000-0300-0000020001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48225"/>
              <a:ext cx="304800" cy="714375"/>
              <a:chOff x="4479758" y="4496237"/>
              <a:chExt cx="301792" cy="780129"/>
            </a:xfrm>
          </xdr:grpSpPr>
          <xdr:sp textlink="">
            <xdr:nvSpPr>
              <xdr:cNvPr id="65539" name="Option Button 3" hidden="1">
                <a:extLst>
                  <a:ext uri="{63B3BB69-23CF-44E3-9099-C40C66FF867C}">
                    <a14:compatExt spid="_x0000_s65539"/>
                  </a:ext>
                  <a:ext uri="{FF2B5EF4-FFF2-40B4-BE49-F238E27FC236}">
                    <a16:creationId xmlns:a16="http://schemas.microsoft.com/office/drawing/2014/main" id="{00000000-0008-0000-0300-000003000100}"/>
                  </a:ext>
                </a:extLst>
              </xdr:cNvPr>
              <xdr:cNvSpPr/>
            </xdr:nvSpPr>
            <xdr:spPr bwMode="auto">
              <a:xfrm>
                <a:off x="4479758" y="449623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40" name="Option Button 4" hidden="1">
                <a:extLst>
                  <a:ext uri="{63B3BB69-23CF-44E3-9099-C40C66FF867C}">
                    <a14:compatExt spid="_x0000_s65540"/>
                  </a:ext>
                  <a:ext uri="{FF2B5EF4-FFF2-40B4-BE49-F238E27FC236}">
                    <a16:creationId xmlns:a16="http://schemas.microsoft.com/office/drawing/2014/main" id="{00000000-0008-0000-0300-0000040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41" name="Option Button 5" hidden="1">
                <a:extLst>
                  <a:ext uri="{63B3BB69-23CF-44E3-9099-C40C66FF867C}">
                    <a14:compatExt spid="_x0000_s65541"/>
                  </a:ext>
                  <a:ext uri="{FF2B5EF4-FFF2-40B4-BE49-F238E27FC236}">
                    <a16:creationId xmlns:a16="http://schemas.microsoft.com/office/drawing/2014/main" id="{00000000-0008-0000-0300-000005000100}"/>
                  </a:ext>
                </a:extLst>
              </xdr:cNvPr>
              <xdr:cNvSpPr/>
            </xdr:nvSpPr>
            <xdr:spPr bwMode="auto">
              <a:xfrm>
                <a:off x="4479758" y="5028213"/>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14998"/>
              <a:ext cx="304800" cy="698090"/>
              <a:chOff x="4549825" y="5456640"/>
              <a:chExt cx="308371" cy="762854"/>
            </a:xfrm>
          </xdr:grpSpPr>
          <xdr:sp textlink="">
            <xdr:nvSpPr>
              <xdr:cNvPr id="65542" name="Option Button 6" hidden="1">
                <a:extLst>
                  <a:ext uri="{63B3BB69-23CF-44E3-9099-C40C66FF867C}">
                    <a14:compatExt spid="_x0000_s65542"/>
                  </a:ext>
                  <a:ext uri="{FF2B5EF4-FFF2-40B4-BE49-F238E27FC236}">
                    <a16:creationId xmlns:a16="http://schemas.microsoft.com/office/drawing/2014/main" id="{00000000-0008-0000-0300-000006000100}"/>
                  </a:ext>
                </a:extLst>
              </xdr:cNvPr>
              <xdr:cNvSpPr/>
            </xdr:nvSpPr>
            <xdr:spPr bwMode="auto">
              <a:xfrm>
                <a:off x="4549825" y="545664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43" name="Option Button 7" hidden="1">
                <a:extLst>
                  <a:ext uri="{63B3BB69-23CF-44E3-9099-C40C66FF867C}">
                    <a14:compatExt spid="_x0000_s65543"/>
                  </a:ext>
                  <a:ext uri="{FF2B5EF4-FFF2-40B4-BE49-F238E27FC236}">
                    <a16:creationId xmlns:a16="http://schemas.microsoft.com/office/drawing/2014/main" id="{00000000-0008-0000-0300-0000070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44" name="Option Button 8" hidden="1">
                <a:extLst>
                  <a:ext uri="{63B3BB69-23CF-44E3-9099-C40C66FF867C}">
                    <a14:compatExt spid="_x0000_s65544"/>
                  </a:ext>
                  <a:ext uri="{FF2B5EF4-FFF2-40B4-BE49-F238E27FC236}">
                    <a16:creationId xmlns:a16="http://schemas.microsoft.com/office/drawing/2014/main" id="{00000000-0008-0000-0300-0000080001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65545" name="Option Button 9" hidden="1">
              <a:extLst>
                <a:ext uri="{63B3BB69-23CF-44E3-9099-C40C66FF867C}">
                  <a14:compatExt spid="_x0000_s65545"/>
                </a:ext>
                <a:ext uri="{FF2B5EF4-FFF2-40B4-BE49-F238E27FC236}">
                  <a16:creationId xmlns:a16="http://schemas.microsoft.com/office/drawing/2014/main" id="{00000000-0008-0000-03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65546" name="Option Button 10" hidden="1">
              <a:extLst>
                <a:ext uri="{63B3BB69-23CF-44E3-9099-C40C66FF867C}">
                  <a14:compatExt spid="_x0000_s65546"/>
                </a:ext>
                <a:ext uri="{FF2B5EF4-FFF2-40B4-BE49-F238E27FC236}">
                  <a16:creationId xmlns:a16="http://schemas.microsoft.com/office/drawing/2014/main" id="{00000000-0008-0000-03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150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08857"/>
              <a:ext cx="304800" cy="371475"/>
              <a:chOff x="5763126" y="8931888"/>
              <a:chExt cx="301792" cy="494831"/>
            </a:xfrm>
          </xdr:grpSpPr>
          <xdr:sp textlink="">
            <xdr:nvSpPr>
              <xdr:cNvPr id="65547" name="Option Button 11" hidden="1">
                <a:extLst>
                  <a:ext uri="{63B3BB69-23CF-44E3-9099-C40C66FF867C}">
                    <a14:compatExt spid="_x0000_s65547"/>
                  </a:ext>
                  <a:ext uri="{FF2B5EF4-FFF2-40B4-BE49-F238E27FC236}">
                    <a16:creationId xmlns:a16="http://schemas.microsoft.com/office/drawing/2014/main" id="{00000000-0008-0000-0300-00000B000100}"/>
                  </a:ext>
                </a:extLst>
              </xdr:cNvPr>
              <xdr:cNvSpPr/>
            </xdr:nvSpPr>
            <xdr:spPr bwMode="auto">
              <a:xfrm>
                <a:off x="5763126" y="8931888"/>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48" name="Option Button 12" hidden="1">
                <a:extLst>
                  <a:ext uri="{63B3BB69-23CF-44E3-9099-C40C66FF867C}">
                    <a14:compatExt spid="_x0000_s65548"/>
                  </a:ext>
                  <a:ext uri="{FF2B5EF4-FFF2-40B4-BE49-F238E27FC236}">
                    <a16:creationId xmlns:a16="http://schemas.microsoft.com/office/drawing/2014/main" id="{00000000-0008-0000-0300-00000C0001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65549" name="Group Box 13" hidden="1">
              <a:extLst>
                <a:ext uri="{63B3BB69-23CF-44E3-9099-C40C66FF867C}">
                  <a14:compatExt spid="_x0000_s65549"/>
                </a:ext>
                <a:ext uri="{FF2B5EF4-FFF2-40B4-BE49-F238E27FC236}">
                  <a16:creationId xmlns:a16="http://schemas.microsoft.com/office/drawing/2014/main" id="{00000000-0008-0000-03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65550" name="Group Box 14" hidden="1">
              <a:extLst>
                <a:ext uri="{63B3BB69-23CF-44E3-9099-C40C66FF867C}">
                  <a14:compatExt spid="_x0000_s65550"/>
                </a:ext>
                <a:ext uri="{FF2B5EF4-FFF2-40B4-BE49-F238E27FC236}">
                  <a16:creationId xmlns:a16="http://schemas.microsoft.com/office/drawing/2014/main" id="{00000000-0008-0000-03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65551" name="Group Box 15" hidden="1">
              <a:extLst>
                <a:ext uri="{63B3BB69-23CF-44E3-9099-C40C66FF867C}">
                  <a14:compatExt spid="_x0000_s65551"/>
                </a:ext>
                <a:ext uri="{FF2B5EF4-FFF2-40B4-BE49-F238E27FC236}">
                  <a16:creationId xmlns:a16="http://schemas.microsoft.com/office/drawing/2014/main" id="{00000000-0008-0000-03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textlink="">
          <xdr:nvSpPr>
            <xdr:cNvPr id="65552" name="Group Box 16" hidden="1">
              <a:extLst>
                <a:ext uri="{63B3BB69-23CF-44E3-9099-C40C66FF867C}">
                  <a14:compatExt spid="_x0000_s65552"/>
                </a:ext>
                <a:ext uri="{FF2B5EF4-FFF2-40B4-BE49-F238E27FC236}">
                  <a16:creationId xmlns:a16="http://schemas.microsoft.com/office/drawing/2014/main" id="{00000000-0008-0000-03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581775"/>
              <a:ext cx="304800" cy="685800"/>
              <a:chOff x="4549825" y="6438941"/>
              <a:chExt cx="308371" cy="779281"/>
            </a:xfrm>
          </xdr:grpSpPr>
          <xdr:sp textlink="">
            <xdr:nvSpPr>
              <xdr:cNvPr id="65553" name="Option Button 17" hidden="1">
                <a:extLst>
                  <a:ext uri="{63B3BB69-23CF-44E3-9099-C40C66FF867C}">
                    <a14:compatExt spid="_x0000_s65553"/>
                  </a:ext>
                  <a:ext uri="{FF2B5EF4-FFF2-40B4-BE49-F238E27FC236}">
                    <a16:creationId xmlns:a16="http://schemas.microsoft.com/office/drawing/2014/main" id="{00000000-0008-0000-0300-0000110001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54" name="Option Button 18" hidden="1">
                <a:extLst>
                  <a:ext uri="{63B3BB69-23CF-44E3-9099-C40C66FF867C}">
                    <a14:compatExt spid="_x0000_s65554"/>
                  </a:ext>
                  <a:ext uri="{FF2B5EF4-FFF2-40B4-BE49-F238E27FC236}">
                    <a16:creationId xmlns:a16="http://schemas.microsoft.com/office/drawing/2014/main" id="{00000000-0008-0000-0300-0000120001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55" name="Option Button 19" hidden="1">
                <a:extLst>
                  <a:ext uri="{63B3BB69-23CF-44E3-9099-C40C66FF867C}">
                    <a14:compatExt spid="_x0000_s65555"/>
                  </a:ext>
                  <a:ext uri="{FF2B5EF4-FFF2-40B4-BE49-F238E27FC236}">
                    <a16:creationId xmlns:a16="http://schemas.microsoft.com/office/drawing/2014/main" id="{00000000-0008-0000-0300-0000130001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65556" name="Group Box 20" hidden="1">
              <a:extLst>
                <a:ext uri="{63B3BB69-23CF-44E3-9099-C40C66FF867C}">
                  <a14:compatExt spid="_x0000_s65556"/>
                </a:ext>
                <a:ext uri="{FF2B5EF4-FFF2-40B4-BE49-F238E27FC236}">
                  <a16:creationId xmlns:a16="http://schemas.microsoft.com/office/drawing/2014/main" id="{00000000-0008-0000-03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textlink="">
          <xdr:nvSpPr>
            <xdr:cNvPr id="65557" name="Group Box 21" hidden="1">
              <a:extLst>
                <a:ext uri="{63B3BB69-23CF-44E3-9099-C40C66FF867C}">
                  <a14:compatExt spid="_x0000_s65557"/>
                </a:ext>
                <a:ext uri="{FF2B5EF4-FFF2-40B4-BE49-F238E27FC236}">
                  <a16:creationId xmlns:a16="http://schemas.microsoft.com/office/drawing/2014/main" id="{00000000-0008-0000-03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65558" name="Group Box 22" hidden="1">
              <a:extLst>
                <a:ext uri="{63B3BB69-23CF-44E3-9099-C40C66FF867C}">
                  <a14:compatExt spid="_x0000_s65558"/>
                </a:ext>
                <a:ext uri="{FF2B5EF4-FFF2-40B4-BE49-F238E27FC236}">
                  <a16:creationId xmlns:a16="http://schemas.microsoft.com/office/drawing/2014/main" id="{00000000-0008-0000-03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textlink="">
          <xdr:nvSpPr>
            <xdr:cNvPr id="65559" name="Group Box 23" hidden="1">
              <a:extLst>
                <a:ext uri="{63B3BB69-23CF-44E3-9099-C40C66FF867C}">
                  <a14:compatExt spid="_x0000_s65559"/>
                </a:ext>
                <a:ext uri="{FF2B5EF4-FFF2-40B4-BE49-F238E27FC236}">
                  <a16:creationId xmlns:a16="http://schemas.microsoft.com/office/drawing/2014/main" id="{00000000-0008-0000-03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textlink="">
          <xdr:nvSpPr>
            <xdr:cNvPr id="65560" name="Group Box 24" hidden="1">
              <a:extLst>
                <a:ext uri="{63B3BB69-23CF-44E3-9099-C40C66FF867C}">
                  <a14:compatExt spid="_x0000_s65560"/>
                </a:ext>
                <a:ext uri="{FF2B5EF4-FFF2-40B4-BE49-F238E27FC236}">
                  <a16:creationId xmlns:a16="http://schemas.microsoft.com/office/drawing/2014/main" id="{00000000-0008-0000-03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65561" name="Group Box 25" hidden="1">
              <a:extLst>
                <a:ext uri="{63B3BB69-23CF-44E3-9099-C40C66FF867C}">
                  <a14:compatExt spid="_x0000_s65561"/>
                </a:ext>
                <a:ext uri="{FF2B5EF4-FFF2-40B4-BE49-F238E27FC236}">
                  <a16:creationId xmlns:a16="http://schemas.microsoft.com/office/drawing/2014/main" id="{00000000-0008-0000-03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textlink="">
          <xdr:nvSpPr>
            <xdr:cNvPr id="65562" name="Group Box 26" hidden="1">
              <a:extLst>
                <a:ext uri="{63B3BB69-23CF-44E3-9099-C40C66FF867C}">
                  <a14:compatExt spid="_x0000_s65562"/>
                </a:ext>
                <a:ext uri="{FF2B5EF4-FFF2-40B4-BE49-F238E27FC236}">
                  <a16:creationId xmlns:a16="http://schemas.microsoft.com/office/drawing/2014/main" id="{00000000-0008-0000-03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65563" name="Group Box 27" hidden="1">
              <a:extLst>
                <a:ext uri="{63B3BB69-23CF-44E3-9099-C40C66FF867C}">
                  <a14:compatExt spid="_x0000_s65563"/>
                </a:ext>
                <a:ext uri="{FF2B5EF4-FFF2-40B4-BE49-F238E27FC236}">
                  <a16:creationId xmlns:a16="http://schemas.microsoft.com/office/drawing/2014/main" id="{00000000-0008-0000-03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40178"/>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2767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65564" name="Group Box 28" hidden="1">
              <a:extLst>
                <a:ext uri="{63B3BB69-23CF-44E3-9099-C40C66FF867C}">
                  <a14:compatExt spid="_x0000_s65564"/>
                </a:ext>
                <a:ext uri="{FF2B5EF4-FFF2-40B4-BE49-F238E27FC236}">
                  <a16:creationId xmlns:a16="http://schemas.microsoft.com/office/drawing/2014/main" id="{00000000-0008-0000-03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447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65565" name="Group Box 29" hidden="1">
              <a:extLst>
                <a:ext uri="{63B3BB69-23CF-44E3-9099-C40C66FF867C}">
                  <a14:compatExt spid="_x0000_s65565"/>
                </a:ext>
                <a:ext uri="{FF2B5EF4-FFF2-40B4-BE49-F238E27FC236}">
                  <a16:creationId xmlns:a16="http://schemas.microsoft.com/office/drawing/2014/main" id="{00000000-0008-0000-03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577109"/>
          <a:ext cx="304800" cy="694946"/>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99" y="8239850"/>
              <a:ext cx="220577" cy="694590"/>
              <a:chOff x="5767566" y="8168721"/>
              <a:chExt cx="217617" cy="792441"/>
            </a:xfrm>
          </xdr:grpSpPr>
          <xdr:sp textlink="">
            <xdr:nvSpPr>
              <xdr:cNvPr id="65566" name="Option Button 30" hidden="1">
                <a:extLst>
                  <a:ext uri="{63B3BB69-23CF-44E3-9099-C40C66FF867C}">
                    <a14:compatExt spid="_x0000_s65566"/>
                  </a:ext>
                  <a:ext uri="{FF2B5EF4-FFF2-40B4-BE49-F238E27FC236}">
                    <a16:creationId xmlns:a16="http://schemas.microsoft.com/office/drawing/2014/main" id="{00000000-0008-0000-0300-00001E000100}"/>
                  </a:ext>
                </a:extLst>
              </xdr:cNvPr>
              <xdr:cNvSpPr/>
            </xdr:nvSpPr>
            <xdr:spPr bwMode="auto">
              <a:xfrm>
                <a:off x="5768112" y="8168721"/>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67" name="Option Button 31" hidden="1">
                <a:extLst>
                  <a:ext uri="{63B3BB69-23CF-44E3-9099-C40C66FF867C}">
                    <a14:compatExt spid="_x0000_s65567"/>
                  </a:ext>
                  <a:ext uri="{FF2B5EF4-FFF2-40B4-BE49-F238E27FC236}">
                    <a16:creationId xmlns:a16="http://schemas.microsoft.com/office/drawing/2014/main" id="{00000000-0008-0000-0300-00001F000100}"/>
                  </a:ext>
                </a:extLst>
              </xdr:cNvPr>
              <xdr:cNvSpPr/>
            </xdr:nvSpPr>
            <xdr:spPr bwMode="auto">
              <a:xfrm>
                <a:off x="5767566" y="8723036"/>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39125"/>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276725"/>
              <a:ext cx="304800" cy="419100"/>
              <a:chOff x="45017" y="37725"/>
              <a:chExt cx="3039" cy="4869"/>
            </a:xfrm>
          </xdr:grpSpPr>
          <xdr:sp textlink="">
            <xdr:nvSpPr>
              <xdr:cNvPr id="65568" name="Option Button 32" hidden="1">
                <a:extLst>
                  <a:ext uri="{63B3BB69-23CF-44E3-9099-C40C66FF867C}">
                    <a14:compatExt spid="_x0000_s65568"/>
                  </a:ext>
                  <a:ext uri="{FF2B5EF4-FFF2-40B4-BE49-F238E27FC236}">
                    <a16:creationId xmlns:a16="http://schemas.microsoft.com/office/drawing/2014/main" id="{00000000-0008-0000-0300-0000200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69" name="Option Button 33" hidden="1">
                <a:extLst>
                  <a:ext uri="{63B3BB69-23CF-44E3-9099-C40C66FF867C}">
                    <a14:compatExt spid="_x0000_s65569"/>
                  </a:ext>
                  <a:ext uri="{FF2B5EF4-FFF2-40B4-BE49-F238E27FC236}">
                    <a16:creationId xmlns:a16="http://schemas.microsoft.com/office/drawing/2014/main" id="{00000000-0008-0000-0300-0000210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54666"/>
          <a:ext cx="304800" cy="692604"/>
          <a:chOff x="57686" y="45007"/>
          <a:chExt cx="3018" cy="8207"/>
        </a:xfrm>
      </xdr:grpSpPr>
      <xdr:sp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15000"/>
              <a:ext cx="304800" cy="714375"/>
              <a:chOff x="57631" y="54838"/>
              <a:chExt cx="3018" cy="7876"/>
            </a:xfrm>
          </xdr:grpSpPr>
          <xdr:sp textlink="">
            <xdr:nvSpPr>
              <xdr:cNvPr id="65570" name="Option Button 34" hidden="1">
                <a:extLst>
                  <a:ext uri="{63B3BB69-23CF-44E3-9099-C40C66FF867C}">
                    <a14:compatExt spid="_x0000_s65570"/>
                  </a:ext>
                  <a:ext uri="{FF2B5EF4-FFF2-40B4-BE49-F238E27FC236}">
                    <a16:creationId xmlns:a16="http://schemas.microsoft.com/office/drawing/2014/main" id="{00000000-0008-0000-0300-000022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71" name="Option Button 35" hidden="1">
                <a:extLst>
                  <a:ext uri="{63B3BB69-23CF-44E3-9099-C40C66FF867C}">
                    <a14:compatExt spid="_x0000_s65571"/>
                  </a:ext>
                  <a:ext uri="{FF2B5EF4-FFF2-40B4-BE49-F238E27FC236}">
                    <a16:creationId xmlns:a16="http://schemas.microsoft.com/office/drawing/2014/main" id="{00000000-0008-0000-0300-0000230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72" name="Option Button 36" hidden="1">
                <a:extLst>
                  <a:ext uri="{63B3BB69-23CF-44E3-9099-C40C66FF867C}">
                    <a14:compatExt spid="_x0000_s65572"/>
                  </a:ext>
                  <a:ext uri="{FF2B5EF4-FFF2-40B4-BE49-F238E27FC236}">
                    <a16:creationId xmlns:a16="http://schemas.microsoft.com/office/drawing/2014/main" id="{00000000-0008-0000-0300-0000240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581775"/>
          <a:ext cx="304800" cy="685800"/>
          <a:chOff x="57631" y="54838"/>
          <a:chExt cx="3018" cy="7963"/>
        </a:xfrm>
      </xdr:grpSpPr>
      <xdr:sp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08573"/>
          <a:ext cx="239374" cy="707196"/>
          <a:chOff x="4526874" y="7295991"/>
          <a:chExt cx="235627" cy="651919"/>
        </a:xfrm>
      </xdr:grpSpPr>
      <xdr:sp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08601"/>
              <a:ext cx="232948" cy="707094"/>
              <a:chOff x="45321" y="72871"/>
              <a:chExt cx="2304" cy="6586"/>
            </a:xfrm>
          </xdr:grpSpPr>
          <xdr:sp textlink="">
            <xdr:nvSpPr>
              <xdr:cNvPr id="65573" name="Option Button 37" hidden="1">
                <a:extLst>
                  <a:ext uri="{63B3BB69-23CF-44E3-9099-C40C66FF867C}">
                    <a14:compatExt spid="_x0000_s65573"/>
                  </a:ext>
                  <a:ext uri="{FF2B5EF4-FFF2-40B4-BE49-F238E27FC236}">
                    <a16:creationId xmlns:a16="http://schemas.microsoft.com/office/drawing/2014/main" id="{00000000-0008-0000-0300-0000250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74" name="Option Button 38" hidden="1">
                <a:extLst>
                  <a:ext uri="{63B3BB69-23CF-44E3-9099-C40C66FF867C}">
                    <a14:compatExt spid="_x0000_s65574"/>
                  </a:ext>
                  <a:ext uri="{FF2B5EF4-FFF2-40B4-BE49-F238E27FC236}">
                    <a16:creationId xmlns:a16="http://schemas.microsoft.com/office/drawing/2014/main" id="{00000000-0008-0000-0300-0000260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39125"/>
          <a:ext cx="314325" cy="495300"/>
          <a:chOff x="44422" y="74580"/>
          <a:chExt cx="3089" cy="5325"/>
        </a:xfrm>
      </xdr:grpSpPr>
      <xdr:sp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6" y="8232477"/>
              <a:ext cx="200248" cy="744722"/>
              <a:chOff x="4539003" y="8166040"/>
              <a:chExt cx="208649" cy="749771"/>
            </a:xfrm>
          </xdr:grpSpPr>
          <xdr:sp textlink="">
            <xdr:nvSpPr>
              <xdr:cNvPr id="65575" name="Option Button 39" hidden="1">
                <a:extLst>
                  <a:ext uri="{63B3BB69-23CF-44E3-9099-C40C66FF867C}">
                    <a14:compatExt spid="_x0000_s65575"/>
                  </a:ext>
                  <a:ext uri="{FF2B5EF4-FFF2-40B4-BE49-F238E27FC236}">
                    <a16:creationId xmlns:a16="http://schemas.microsoft.com/office/drawing/2014/main" id="{00000000-0008-0000-0300-000027000100}"/>
                  </a:ext>
                </a:extLst>
              </xdr:cNvPr>
              <xdr:cNvSpPr/>
            </xdr:nvSpPr>
            <xdr:spPr bwMode="auto">
              <a:xfrm>
                <a:off x="4540543"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76" name="Option Button 40" hidden="1">
                <a:extLst>
                  <a:ext uri="{63B3BB69-23CF-44E3-9099-C40C66FF867C}">
                    <a14:compatExt spid="_x0000_s65576"/>
                  </a:ext>
                  <a:ext uri="{FF2B5EF4-FFF2-40B4-BE49-F238E27FC236}">
                    <a16:creationId xmlns:a16="http://schemas.microsoft.com/office/drawing/2014/main" id="{00000000-0008-0000-0300-000028000100}"/>
                  </a:ext>
                </a:extLst>
              </xdr:cNvPr>
              <xdr:cNvSpPr/>
            </xdr:nvSpPr>
            <xdr:spPr bwMode="auto">
              <a:xfrm>
                <a:off x="4539003"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65577" name="Group Box 41" hidden="1">
              <a:extLst>
                <a:ext uri="{63B3BB69-23CF-44E3-9099-C40C66FF867C}">
                  <a14:compatExt spid="_x0000_s65577"/>
                </a:ext>
                <a:ext uri="{FF2B5EF4-FFF2-40B4-BE49-F238E27FC236}">
                  <a16:creationId xmlns:a16="http://schemas.microsoft.com/office/drawing/2014/main" id="{00000000-0008-0000-03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395550"/>
              <a:ext cx="304802" cy="710980"/>
              <a:chOff x="5809589" y="7290624"/>
              <a:chExt cx="301595" cy="707491"/>
            </a:xfrm>
          </xdr:grpSpPr>
          <xdr:sp textlink="">
            <xdr:nvSpPr>
              <xdr:cNvPr id="65578" name="Option Button 42" hidden="1">
                <a:extLst>
                  <a:ext uri="{63B3BB69-23CF-44E3-9099-C40C66FF867C}">
                    <a14:compatExt spid="_x0000_s65578"/>
                  </a:ext>
                  <a:ext uri="{FF2B5EF4-FFF2-40B4-BE49-F238E27FC236}">
                    <a16:creationId xmlns:a16="http://schemas.microsoft.com/office/drawing/2014/main" id="{00000000-0008-0000-0300-00002A000100}"/>
                  </a:ext>
                </a:extLst>
              </xdr:cNvPr>
              <xdr:cNvSpPr/>
            </xdr:nvSpPr>
            <xdr:spPr bwMode="auto">
              <a:xfrm>
                <a:off x="5809589" y="729062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79" name="Option Button 43" hidden="1">
                <a:extLst>
                  <a:ext uri="{63B3BB69-23CF-44E3-9099-C40C66FF867C}">
                    <a14:compatExt spid="_x0000_s65579"/>
                  </a:ext>
                  <a:ext uri="{FF2B5EF4-FFF2-40B4-BE49-F238E27FC236}">
                    <a16:creationId xmlns:a16="http://schemas.microsoft.com/office/drawing/2014/main" id="{00000000-0008-0000-0300-00002B000100}"/>
                  </a:ext>
                </a:extLst>
              </xdr:cNvPr>
              <xdr:cNvSpPr/>
            </xdr:nvSpPr>
            <xdr:spPr bwMode="auto">
              <a:xfrm>
                <a:off x="5809590" y="775254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268508"/>
          <a:chOff x="9535241" y="491613"/>
          <a:chExt cx="8060403" cy="3246693"/>
        </a:xfrm>
      </xdr:grpSpPr>
      <xdr:sp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57750"/>
              <a:ext cx="304800" cy="685800"/>
              <a:chOff x="57686" y="45007"/>
              <a:chExt cx="3018" cy="8207"/>
            </a:xfrm>
          </xdr:grpSpPr>
          <xdr:sp textlink="">
            <xdr:nvSpPr>
              <xdr:cNvPr id="65580" name="Option Button 44" hidden="1">
                <a:extLst>
                  <a:ext uri="{63B3BB69-23CF-44E3-9099-C40C66FF867C}">
                    <a14:compatExt spid="_x0000_s65580"/>
                  </a:ext>
                  <a:ext uri="{FF2B5EF4-FFF2-40B4-BE49-F238E27FC236}">
                    <a16:creationId xmlns:a16="http://schemas.microsoft.com/office/drawing/2014/main" id="{00000000-0008-0000-0300-00002C0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81" name="Option Button 45" hidden="1">
                <a:extLst>
                  <a:ext uri="{63B3BB69-23CF-44E3-9099-C40C66FF867C}">
                    <a14:compatExt spid="_x0000_s65581"/>
                  </a:ext>
                  <a:ext uri="{FF2B5EF4-FFF2-40B4-BE49-F238E27FC236}">
                    <a16:creationId xmlns:a16="http://schemas.microsoft.com/office/drawing/2014/main" id="{00000000-0008-0000-0300-00002D0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82" name="Option Button 46" hidden="1">
                <a:extLst>
                  <a:ext uri="{63B3BB69-23CF-44E3-9099-C40C66FF867C}">
                    <a14:compatExt spid="_x0000_s65582"/>
                  </a:ext>
                  <a:ext uri="{FF2B5EF4-FFF2-40B4-BE49-F238E27FC236}">
                    <a16:creationId xmlns:a16="http://schemas.microsoft.com/office/drawing/2014/main" id="{00000000-0008-0000-0300-00002E0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581775"/>
              <a:ext cx="304800" cy="685800"/>
              <a:chOff x="57631" y="54838"/>
              <a:chExt cx="3018" cy="7963"/>
            </a:xfrm>
          </xdr:grpSpPr>
          <xdr:sp textlink="">
            <xdr:nvSpPr>
              <xdr:cNvPr id="65583" name="Option Button 47" hidden="1">
                <a:extLst>
                  <a:ext uri="{63B3BB69-23CF-44E3-9099-C40C66FF867C}">
                    <a14:compatExt spid="_x0000_s65583"/>
                  </a:ext>
                  <a:ext uri="{FF2B5EF4-FFF2-40B4-BE49-F238E27FC236}">
                    <a16:creationId xmlns:a16="http://schemas.microsoft.com/office/drawing/2014/main" id="{00000000-0008-0000-0300-00002F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84" name="Option Button 48" hidden="1">
                <a:extLst>
                  <a:ext uri="{63B3BB69-23CF-44E3-9099-C40C66FF867C}">
                    <a14:compatExt spid="_x0000_s65584"/>
                  </a:ext>
                  <a:ext uri="{FF2B5EF4-FFF2-40B4-BE49-F238E27FC236}">
                    <a16:creationId xmlns:a16="http://schemas.microsoft.com/office/drawing/2014/main" id="{00000000-0008-0000-0300-0000300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65585" name="Option Button 49" hidden="1">
                <a:extLst>
                  <a:ext uri="{63B3BB69-23CF-44E3-9099-C40C66FF867C}">
                    <a14:compatExt spid="_x0000_s65585"/>
                  </a:ext>
                  <a:ext uri="{FF2B5EF4-FFF2-40B4-BE49-F238E27FC236}">
                    <a16:creationId xmlns:a16="http://schemas.microsoft.com/office/drawing/2014/main" id="{00000000-0008-0000-0300-0000310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5"/>
              <a:ext cx="304800" cy="400050"/>
              <a:chOff x="4501773" y="3772515"/>
              <a:chExt cx="303832" cy="486938"/>
            </a:xfrm>
          </xdr:grpSpPr>
          <xdr:sp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15"/>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5"/>
              <a:ext cx="304800" cy="714375"/>
              <a:chOff x="4479758" y="4496237"/>
              <a:chExt cx="301792" cy="780129"/>
            </a:xfrm>
          </xdr:grpSpPr>
          <xdr:sp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3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13"/>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8"/>
              <a:ext cx="304800" cy="698090"/>
              <a:chOff x="4549825" y="5456640"/>
              <a:chExt cx="308371" cy="762854"/>
            </a:xfrm>
          </xdr:grpSpPr>
          <xdr:sp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4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7"/>
              <a:ext cx="304800" cy="371475"/>
              <a:chOff x="5763126" y="8931888"/>
              <a:chExt cx="301792" cy="494831"/>
            </a:xfrm>
          </xdr:grpSpPr>
          <xdr:sp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888"/>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1"/>
              <a:chExt cx="308371" cy="779281"/>
            </a:xfrm>
          </xdr:grpSpPr>
          <xdr:sp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99" y="8239850"/>
              <a:ext cx="220577" cy="694590"/>
              <a:chOff x="5767566" y="8168721"/>
              <a:chExt cx="217617" cy="792441"/>
            </a:xfrm>
          </xdr:grpSpPr>
          <xdr:sp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12" y="8168721"/>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566" y="8723036"/>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0"/>
              <a:ext cx="304800" cy="714375"/>
              <a:chOff x="57631" y="54838"/>
              <a:chExt cx="3018" cy="7876"/>
            </a:xfrm>
          </xdr:grpSpPr>
          <xdr:sp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601"/>
              <a:ext cx="232948" cy="707094"/>
              <a:chOff x="45321" y="72871"/>
              <a:chExt cx="2304" cy="6586"/>
            </a:xfrm>
          </xdr:grpSpPr>
          <xdr:sp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6" y="8232477"/>
              <a:ext cx="200248" cy="744722"/>
              <a:chOff x="4539003" y="8166040"/>
              <a:chExt cx="208649" cy="749771"/>
            </a:xfrm>
          </xdr:grpSpPr>
          <xdr:sp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43"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9003"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0"/>
              <a:ext cx="304802" cy="710980"/>
              <a:chOff x="5809589" y="7290624"/>
              <a:chExt cx="301595" cy="707491"/>
            </a:xfrm>
          </xdr:grpSpPr>
          <xdr:sp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2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4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50"/>
              <a:ext cx="304800" cy="685800"/>
              <a:chOff x="57686" y="45007"/>
              <a:chExt cx="3018" cy="8207"/>
            </a:xfrm>
          </xdr:grpSpPr>
          <xdr:sp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5"/>
              <a:ext cx="304800" cy="685800"/>
              <a:chOff x="57631" y="54838"/>
              <a:chExt cx="3018" cy="7963"/>
            </a:xfrm>
          </xdr:grpSpPr>
          <xdr:sp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5"/>
              <a:ext cx="304800" cy="714375"/>
              <a:chOff x="4470327" y="4496274"/>
              <a:chExt cx="301792" cy="780090"/>
            </a:xfrm>
          </xdr:grpSpPr>
          <xdr:sp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74"/>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3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7"/>
              <a:ext cx="304806" cy="695326"/>
              <a:chOff x="4540192" y="5456611"/>
              <a:chExt cx="308373" cy="759893"/>
            </a:xfrm>
          </xdr:grpSpPr>
          <xdr:sp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11"/>
                <a:ext cx="308371" cy="2394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13"/>
                <a:ext cx="308371" cy="2185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45</xdr:row>
          <xdr:rowOff>9525</xdr:rowOff>
        </xdr:to>
        <xdr:sp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905"/>
              <a:ext cx="304800" cy="371470"/>
              <a:chOff x="5753695" y="8927979"/>
              <a:chExt cx="301792" cy="494757"/>
            </a:xfrm>
          </xdr:grpSpPr>
          <xdr:sp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79"/>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72"/>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75"/>
              <a:ext cx="304806" cy="685800"/>
              <a:chOff x="4540192" y="6438954"/>
              <a:chExt cx="308373" cy="779249"/>
            </a:xfrm>
          </xdr:grpSpPr>
          <xdr:sp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4"/>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39"/>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44" y="8239130"/>
              <a:ext cx="228603" cy="695325"/>
              <a:chOff x="5754590" y="8167942"/>
              <a:chExt cx="225513" cy="793279"/>
            </a:xfrm>
          </xdr:grpSpPr>
          <xdr:sp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15" y="8167942"/>
                <a:ext cx="225488"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590" y="8722150"/>
                <a:ext cx="216097"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5000"/>
              <a:ext cx="304800" cy="714375"/>
              <a:chOff x="57537" y="54838"/>
              <a:chExt cx="3018" cy="7876"/>
            </a:xfrm>
          </xdr:grpSpPr>
          <xdr:sp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29"/>
              <a:ext cx="228601" cy="704947"/>
              <a:chOff x="45247" y="72888"/>
              <a:chExt cx="2261" cy="6566"/>
            </a:xfrm>
          </xdr:grpSpPr>
          <xdr:sp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68" y="8229599"/>
              <a:ext cx="200025" cy="742956"/>
              <a:chOff x="4529984" y="8163180"/>
              <a:chExt cx="208417" cy="748009"/>
            </a:xfrm>
          </xdr:grpSpPr>
          <xdr:sp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84" y="8163180"/>
                <a:ext cx="208417" cy="2397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84" y="8642671"/>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4" y="7391393"/>
              <a:ext cx="304806" cy="714379"/>
              <a:chOff x="5801273" y="7286494"/>
              <a:chExt cx="301599" cy="710874"/>
            </a:xfrm>
          </xdr:grpSpPr>
          <xdr:sp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3" y="7286494"/>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79" y="7750933"/>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50"/>
              <a:ext cx="304800" cy="685800"/>
              <a:chOff x="57592" y="45007"/>
              <a:chExt cx="3018" cy="8207"/>
            </a:xfrm>
          </xdr:grpSpPr>
          <xdr:sp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10100" y="4295775"/>
              <a:ext cx="304800" cy="400050"/>
              <a:chOff x="4501773" y="3772515"/>
              <a:chExt cx="303832" cy="486938"/>
            </a:xfrm>
          </xdr:grpSpPr>
          <xdr:sp textlink="">
            <xdr:nvSpPr>
              <xdr:cNvPr id="55297" name="Option Button 1" hidden="1">
                <a:extLst>
                  <a:ext uri="{63B3BB69-23CF-44E3-9099-C40C66FF867C}">
                    <a14:compatExt spid="_x0000_s55297"/>
                  </a:ext>
                  <a:ext uri="{FF2B5EF4-FFF2-40B4-BE49-F238E27FC236}">
                    <a16:creationId xmlns:a16="http://schemas.microsoft.com/office/drawing/2014/main" id="{00000000-0008-0000-0600-000001D80000}"/>
                  </a:ext>
                </a:extLst>
              </xdr:cNvPr>
              <xdr:cNvSpPr/>
            </xdr:nvSpPr>
            <xdr:spPr bwMode="auto">
              <a:xfrm>
                <a:off x="4501773" y="3772515"/>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5298" name="Option Button 2" hidden="1">
                <a:extLst>
                  <a:ext uri="{63B3BB69-23CF-44E3-9099-C40C66FF867C}">
                    <a14:compatExt spid="_x0000_s55298"/>
                  </a:ext>
                  <a:ext uri="{FF2B5EF4-FFF2-40B4-BE49-F238E27FC236}">
                    <a16:creationId xmlns:a16="http://schemas.microsoft.com/office/drawing/2014/main" id="{00000000-0008-0000-0600-000002D8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600575" y="4848225"/>
              <a:ext cx="304800" cy="714375"/>
              <a:chOff x="4479758" y="4496237"/>
              <a:chExt cx="301792" cy="780129"/>
            </a:xfrm>
          </xdr:grpSpPr>
          <xdr:sp textlink="">
            <xdr:nvSpPr>
              <xdr:cNvPr id="55299" name="Option Button 3" hidden="1">
                <a:extLst>
                  <a:ext uri="{63B3BB69-23CF-44E3-9099-C40C66FF867C}">
                    <a14:compatExt spid="_x0000_s55299"/>
                  </a:ext>
                  <a:ext uri="{FF2B5EF4-FFF2-40B4-BE49-F238E27FC236}">
                    <a16:creationId xmlns:a16="http://schemas.microsoft.com/office/drawing/2014/main" id="{00000000-0008-0000-0600-000003D80000}"/>
                  </a:ext>
                </a:extLst>
              </xdr:cNvPr>
              <xdr:cNvSpPr/>
            </xdr:nvSpPr>
            <xdr:spPr bwMode="auto">
              <a:xfrm>
                <a:off x="4479758" y="449623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5300" name="Option Button 4" hidden="1">
                <a:extLst>
                  <a:ext uri="{63B3BB69-23CF-44E3-9099-C40C66FF867C}">
                    <a14:compatExt spid="_x0000_s55300"/>
                  </a:ext>
                  <a:ext uri="{FF2B5EF4-FFF2-40B4-BE49-F238E27FC236}">
                    <a16:creationId xmlns:a16="http://schemas.microsoft.com/office/drawing/2014/main" id="{00000000-0008-0000-0600-000004D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5301" name="Option Button 5" hidden="1">
                <a:extLst>
                  <a:ext uri="{63B3BB69-23CF-44E3-9099-C40C66FF867C}">
                    <a14:compatExt spid="_x0000_s55301"/>
                  </a:ext>
                  <a:ext uri="{FF2B5EF4-FFF2-40B4-BE49-F238E27FC236}">
                    <a16:creationId xmlns:a16="http://schemas.microsoft.com/office/drawing/2014/main" id="{00000000-0008-0000-0600-000005D80000}"/>
                  </a:ext>
                </a:extLst>
              </xdr:cNvPr>
              <xdr:cNvSpPr/>
            </xdr:nvSpPr>
            <xdr:spPr bwMode="auto">
              <a:xfrm>
                <a:off x="4479758" y="5028213"/>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600575" y="5714998"/>
              <a:ext cx="304800" cy="698090"/>
              <a:chOff x="4549825" y="5456640"/>
              <a:chExt cx="308371" cy="762854"/>
            </a:xfrm>
          </xdr:grpSpPr>
          <xdr:sp textlink="">
            <xdr:nvSpPr>
              <xdr:cNvPr id="55302" name="Option Button 6" hidden="1">
                <a:extLst>
                  <a:ext uri="{63B3BB69-23CF-44E3-9099-C40C66FF867C}">
                    <a14:compatExt spid="_x0000_s55302"/>
                  </a:ext>
                  <a:ext uri="{FF2B5EF4-FFF2-40B4-BE49-F238E27FC236}">
                    <a16:creationId xmlns:a16="http://schemas.microsoft.com/office/drawing/2014/main" id="{00000000-0008-0000-0600-000006D80000}"/>
                  </a:ext>
                </a:extLst>
              </xdr:cNvPr>
              <xdr:cNvSpPr/>
            </xdr:nvSpPr>
            <xdr:spPr bwMode="auto">
              <a:xfrm>
                <a:off x="4549825" y="545664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5303" name="Option Button 7" hidden="1">
                <a:extLst>
                  <a:ext uri="{63B3BB69-23CF-44E3-9099-C40C66FF867C}">
                    <a14:compatExt spid="_x0000_s55303"/>
                  </a:ext>
                  <a:ext uri="{FF2B5EF4-FFF2-40B4-BE49-F238E27FC236}">
                    <a16:creationId xmlns:a16="http://schemas.microsoft.com/office/drawing/2014/main" id="{00000000-0008-0000-0600-000007D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5304" name="Option Button 8" hidden="1">
                <a:extLst>
                  <a:ext uri="{63B3BB69-23CF-44E3-9099-C40C66FF867C}">
                    <a14:compatExt spid="_x0000_s55304"/>
                  </a:ext>
                  <a:ext uri="{FF2B5EF4-FFF2-40B4-BE49-F238E27FC236}">
                    <a16:creationId xmlns:a16="http://schemas.microsoft.com/office/drawing/2014/main" id="{00000000-0008-0000-0600-000008D8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55305" name="Option Button 9" hidden="1">
              <a:extLst>
                <a:ext uri="{63B3BB69-23CF-44E3-9099-C40C66FF867C}">
                  <a14:compatExt spid="_x0000_s55305"/>
                </a:ext>
                <a:ext uri="{FF2B5EF4-FFF2-40B4-BE49-F238E27FC236}">
                  <a16:creationId xmlns:a16="http://schemas.microsoft.com/office/drawing/2014/main" id="{00000000-0008-0000-06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55306" name="Option Button 10" hidden="1">
              <a:extLst>
                <a:ext uri="{63B3BB69-23CF-44E3-9099-C40C66FF867C}">
                  <a14:compatExt spid="_x0000_s55306"/>
                </a:ext>
                <a:ext uri="{FF2B5EF4-FFF2-40B4-BE49-F238E27FC236}">
                  <a16:creationId xmlns:a16="http://schemas.microsoft.com/office/drawing/2014/main" id="{00000000-0008-0000-06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72175" y="9108857"/>
              <a:ext cx="304800" cy="371475"/>
              <a:chOff x="5763126" y="8931888"/>
              <a:chExt cx="301792" cy="494831"/>
            </a:xfrm>
          </xdr:grpSpPr>
          <xdr:sp textlink="">
            <xdr:nvSpPr>
              <xdr:cNvPr id="55307" name="Option Button 11" hidden="1">
                <a:extLst>
                  <a:ext uri="{63B3BB69-23CF-44E3-9099-C40C66FF867C}">
                    <a14:compatExt spid="_x0000_s55307"/>
                  </a:ext>
                  <a:ext uri="{FF2B5EF4-FFF2-40B4-BE49-F238E27FC236}">
                    <a16:creationId xmlns:a16="http://schemas.microsoft.com/office/drawing/2014/main" id="{00000000-0008-0000-0600-00000BD80000}"/>
                  </a:ext>
                </a:extLst>
              </xdr:cNvPr>
              <xdr:cNvSpPr/>
            </xdr:nvSpPr>
            <xdr:spPr bwMode="auto">
              <a:xfrm>
                <a:off x="5763126" y="8931888"/>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5308" name="Option Button 12" hidden="1">
                <a:extLst>
                  <a:ext uri="{63B3BB69-23CF-44E3-9099-C40C66FF867C}">
                    <a14:compatExt spid="_x0000_s55308"/>
                  </a:ext>
                  <a:ext uri="{FF2B5EF4-FFF2-40B4-BE49-F238E27FC236}">
                    <a16:creationId xmlns:a16="http://schemas.microsoft.com/office/drawing/2014/main" id="{00000000-0008-0000-0600-00000CD800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55309" name="Group Box 13" hidden="1">
              <a:extLst>
                <a:ext uri="{63B3BB69-23CF-44E3-9099-C40C66FF867C}">
                  <a14:compatExt spid="_x0000_s55309"/>
                </a:ext>
                <a:ext uri="{FF2B5EF4-FFF2-40B4-BE49-F238E27FC236}">
                  <a16:creationId xmlns:a16="http://schemas.microsoft.com/office/drawing/2014/main" id="{00000000-0008-0000-0600-00000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55310" name="Group Box 14" hidden="1">
              <a:extLst>
                <a:ext uri="{63B3BB69-23CF-44E3-9099-C40C66FF867C}">
                  <a14:compatExt spid="_x0000_s55310"/>
                </a:ext>
                <a:ext uri="{FF2B5EF4-FFF2-40B4-BE49-F238E27FC236}">
                  <a16:creationId xmlns:a16="http://schemas.microsoft.com/office/drawing/2014/main" id="{00000000-0008-0000-0600-00000E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55311" name="Group Box 15" hidden="1">
              <a:extLst>
                <a:ext uri="{63B3BB69-23CF-44E3-9099-C40C66FF867C}">
                  <a14:compatExt spid="_x0000_s55311"/>
                </a:ext>
                <a:ext uri="{FF2B5EF4-FFF2-40B4-BE49-F238E27FC236}">
                  <a16:creationId xmlns:a16="http://schemas.microsoft.com/office/drawing/2014/main" id="{00000000-0008-0000-0600-00000F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textlink="">
          <xdr:nvSpPr>
            <xdr:cNvPr id="55312" name="Group Box 16" hidden="1">
              <a:extLst>
                <a:ext uri="{63B3BB69-23CF-44E3-9099-C40C66FF867C}">
                  <a14:compatExt spid="_x0000_s55312"/>
                </a:ext>
                <a:ext uri="{FF2B5EF4-FFF2-40B4-BE49-F238E27FC236}">
                  <a16:creationId xmlns:a16="http://schemas.microsoft.com/office/drawing/2014/main" id="{00000000-0008-0000-0600-000010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600575" y="6581775"/>
              <a:ext cx="304800" cy="685800"/>
              <a:chOff x="4549825" y="6438941"/>
              <a:chExt cx="308371" cy="779281"/>
            </a:xfrm>
          </xdr:grpSpPr>
          <xdr:sp textlink="">
            <xdr:nvSpPr>
              <xdr:cNvPr id="55313" name="Option Button 17" hidden="1">
                <a:extLst>
                  <a:ext uri="{63B3BB69-23CF-44E3-9099-C40C66FF867C}">
                    <a14:compatExt spid="_x0000_s55313"/>
                  </a:ext>
                  <a:ext uri="{FF2B5EF4-FFF2-40B4-BE49-F238E27FC236}">
                    <a16:creationId xmlns:a16="http://schemas.microsoft.com/office/drawing/2014/main" id="{00000000-0008-0000-0600-000011D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5314" name="Option Button 18" hidden="1">
                <a:extLst>
                  <a:ext uri="{63B3BB69-23CF-44E3-9099-C40C66FF867C}">
                    <a14:compatExt spid="_x0000_s55314"/>
                  </a:ext>
                  <a:ext uri="{FF2B5EF4-FFF2-40B4-BE49-F238E27FC236}">
                    <a16:creationId xmlns:a16="http://schemas.microsoft.com/office/drawing/2014/main" id="{00000000-0008-0000-0600-000012D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5315" name="Option Button 19" hidden="1">
                <a:extLst>
                  <a:ext uri="{63B3BB69-23CF-44E3-9099-C40C66FF867C}">
                    <a14:compatExt spid="_x0000_s55315"/>
                  </a:ext>
                  <a:ext uri="{FF2B5EF4-FFF2-40B4-BE49-F238E27FC236}">
                    <a16:creationId xmlns:a16="http://schemas.microsoft.com/office/drawing/2014/main" id="{00000000-0008-0000-0600-000013D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55316" name="Group Box 20" hidden="1">
              <a:extLst>
                <a:ext uri="{63B3BB69-23CF-44E3-9099-C40C66FF867C}">
                  <a14:compatExt spid="_x0000_s55316"/>
                </a:ext>
                <a:ext uri="{FF2B5EF4-FFF2-40B4-BE49-F238E27FC236}">
                  <a16:creationId xmlns:a16="http://schemas.microsoft.com/office/drawing/2014/main" id="{00000000-0008-0000-0600-000014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textlink="">
          <xdr:nvSpPr>
            <xdr:cNvPr id="55317" name="Group Box 21" hidden="1">
              <a:extLst>
                <a:ext uri="{63B3BB69-23CF-44E3-9099-C40C66FF867C}">
                  <a14:compatExt spid="_x0000_s55317"/>
                </a:ext>
                <a:ext uri="{FF2B5EF4-FFF2-40B4-BE49-F238E27FC236}">
                  <a16:creationId xmlns:a16="http://schemas.microsoft.com/office/drawing/2014/main" id="{00000000-0008-0000-0600-000015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55318" name="Group Box 22" hidden="1">
              <a:extLst>
                <a:ext uri="{63B3BB69-23CF-44E3-9099-C40C66FF867C}">
                  <a14:compatExt spid="_x0000_s55318"/>
                </a:ext>
                <a:ext uri="{FF2B5EF4-FFF2-40B4-BE49-F238E27FC236}">
                  <a16:creationId xmlns:a16="http://schemas.microsoft.com/office/drawing/2014/main" id="{00000000-0008-0000-0600-000016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textlink="">
          <xdr:nvSpPr>
            <xdr:cNvPr id="55319" name="Group Box 23" hidden="1">
              <a:extLst>
                <a:ext uri="{63B3BB69-23CF-44E3-9099-C40C66FF867C}">
                  <a14:compatExt spid="_x0000_s55319"/>
                </a:ext>
                <a:ext uri="{FF2B5EF4-FFF2-40B4-BE49-F238E27FC236}">
                  <a16:creationId xmlns:a16="http://schemas.microsoft.com/office/drawing/2014/main" id="{00000000-0008-0000-0600-000017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textlink="">
          <xdr:nvSpPr>
            <xdr:cNvPr id="55320" name="Group Box 24" hidden="1">
              <a:extLst>
                <a:ext uri="{63B3BB69-23CF-44E3-9099-C40C66FF867C}">
                  <a14:compatExt spid="_x0000_s55320"/>
                </a:ext>
                <a:ext uri="{FF2B5EF4-FFF2-40B4-BE49-F238E27FC236}">
                  <a16:creationId xmlns:a16="http://schemas.microsoft.com/office/drawing/2014/main" id="{00000000-0008-0000-0600-000018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55321" name="Group Box 25" hidden="1">
              <a:extLst>
                <a:ext uri="{63B3BB69-23CF-44E3-9099-C40C66FF867C}">
                  <a14:compatExt spid="_x0000_s55321"/>
                </a:ext>
                <a:ext uri="{FF2B5EF4-FFF2-40B4-BE49-F238E27FC236}">
                  <a16:creationId xmlns:a16="http://schemas.microsoft.com/office/drawing/2014/main" id="{00000000-0008-0000-0600-00001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textlink="">
          <xdr:nvSpPr>
            <xdr:cNvPr id="55322" name="Group Box 26" hidden="1">
              <a:extLst>
                <a:ext uri="{63B3BB69-23CF-44E3-9099-C40C66FF867C}">
                  <a14:compatExt spid="_x0000_s55322"/>
                </a:ext>
                <a:ext uri="{FF2B5EF4-FFF2-40B4-BE49-F238E27FC236}">
                  <a16:creationId xmlns:a16="http://schemas.microsoft.com/office/drawing/2014/main" id="{00000000-0008-0000-0600-00001A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55323" name="Group Box 27" hidden="1">
              <a:extLst>
                <a:ext uri="{63B3BB69-23CF-44E3-9099-C40C66FF867C}">
                  <a14:compatExt spid="_x0000_s55323"/>
                </a:ext>
                <a:ext uri="{FF2B5EF4-FFF2-40B4-BE49-F238E27FC236}">
                  <a16:creationId xmlns:a16="http://schemas.microsoft.com/office/drawing/2014/main" id="{00000000-0008-0000-0600-00001B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55324" name="Group Box 28" hidden="1">
              <a:extLst>
                <a:ext uri="{63B3BB69-23CF-44E3-9099-C40C66FF867C}">
                  <a14:compatExt spid="_x0000_s55324"/>
                </a:ext>
                <a:ext uri="{FF2B5EF4-FFF2-40B4-BE49-F238E27FC236}">
                  <a16:creationId xmlns:a16="http://schemas.microsoft.com/office/drawing/2014/main" id="{00000000-0008-0000-0600-00001C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55325" name="Group Box 29" hidden="1">
              <a:extLst>
                <a:ext uri="{63B3BB69-23CF-44E3-9099-C40C66FF867C}">
                  <a14:compatExt spid="_x0000_s55325"/>
                </a:ext>
                <a:ext uri="{FF2B5EF4-FFF2-40B4-BE49-F238E27FC236}">
                  <a16:creationId xmlns:a16="http://schemas.microsoft.com/office/drawing/2014/main" id="{00000000-0008-0000-0600-00001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75799" y="8239850"/>
              <a:ext cx="220577" cy="694590"/>
              <a:chOff x="5767566" y="8168721"/>
              <a:chExt cx="217617" cy="792441"/>
            </a:xfrm>
          </xdr:grpSpPr>
          <xdr:sp textlink="">
            <xdr:nvSpPr>
              <xdr:cNvPr id="55326" name="Option Button 30" hidden="1">
                <a:extLst>
                  <a:ext uri="{63B3BB69-23CF-44E3-9099-C40C66FF867C}">
                    <a14:compatExt spid="_x0000_s55326"/>
                  </a:ext>
                  <a:ext uri="{FF2B5EF4-FFF2-40B4-BE49-F238E27FC236}">
                    <a16:creationId xmlns:a16="http://schemas.microsoft.com/office/drawing/2014/main" id="{00000000-0008-0000-0600-00001ED80000}"/>
                  </a:ext>
                </a:extLst>
              </xdr:cNvPr>
              <xdr:cNvSpPr/>
            </xdr:nvSpPr>
            <xdr:spPr bwMode="auto">
              <a:xfrm>
                <a:off x="5768112" y="8168721"/>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5327" name="Option Button 31" hidden="1">
                <a:extLst>
                  <a:ext uri="{63B3BB69-23CF-44E3-9099-C40C66FF867C}">
                    <a14:compatExt spid="_x0000_s55327"/>
                  </a:ext>
                  <a:ext uri="{FF2B5EF4-FFF2-40B4-BE49-F238E27FC236}">
                    <a16:creationId xmlns:a16="http://schemas.microsoft.com/office/drawing/2014/main" id="{00000000-0008-0000-0600-00001FD80000}"/>
                  </a:ext>
                </a:extLst>
              </xdr:cNvPr>
              <xdr:cNvSpPr/>
            </xdr:nvSpPr>
            <xdr:spPr bwMode="auto">
              <a:xfrm>
                <a:off x="5767566" y="8723036"/>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72175" y="4276725"/>
              <a:ext cx="304800" cy="419100"/>
              <a:chOff x="45017" y="37725"/>
              <a:chExt cx="3039" cy="4869"/>
            </a:xfrm>
          </xdr:grpSpPr>
          <xdr:sp textlink="">
            <xdr:nvSpPr>
              <xdr:cNvPr id="55328" name="Option Button 32" hidden="1">
                <a:extLst>
                  <a:ext uri="{63B3BB69-23CF-44E3-9099-C40C66FF867C}">
                    <a14:compatExt spid="_x0000_s55328"/>
                  </a:ext>
                  <a:ext uri="{FF2B5EF4-FFF2-40B4-BE49-F238E27FC236}">
                    <a16:creationId xmlns:a16="http://schemas.microsoft.com/office/drawing/2014/main" id="{00000000-0008-0000-0600-000020D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5329" name="Option Button 33" hidden="1">
                <a:extLst>
                  <a:ext uri="{63B3BB69-23CF-44E3-9099-C40C66FF867C}">
                    <a14:compatExt spid="_x0000_s55329"/>
                  </a:ext>
                  <a:ext uri="{FF2B5EF4-FFF2-40B4-BE49-F238E27FC236}">
                    <a16:creationId xmlns:a16="http://schemas.microsoft.com/office/drawing/2014/main" id="{00000000-0008-0000-0600-000021D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72175" y="5715000"/>
              <a:ext cx="304800" cy="714375"/>
              <a:chOff x="57631" y="54838"/>
              <a:chExt cx="3018" cy="7876"/>
            </a:xfrm>
          </xdr:grpSpPr>
          <xdr:sp textlink="">
            <xdr:nvSpPr>
              <xdr:cNvPr id="55330" name="Option Button 34" hidden="1">
                <a:extLst>
                  <a:ext uri="{63B3BB69-23CF-44E3-9099-C40C66FF867C}">
                    <a14:compatExt spid="_x0000_s55330"/>
                  </a:ext>
                  <a:ext uri="{FF2B5EF4-FFF2-40B4-BE49-F238E27FC236}">
                    <a16:creationId xmlns:a16="http://schemas.microsoft.com/office/drawing/2014/main" id="{00000000-0008-0000-0600-000022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5331" name="Option Button 35" hidden="1">
                <a:extLst>
                  <a:ext uri="{63B3BB69-23CF-44E3-9099-C40C66FF867C}">
                    <a14:compatExt spid="_x0000_s55331"/>
                  </a:ext>
                  <a:ext uri="{FF2B5EF4-FFF2-40B4-BE49-F238E27FC236}">
                    <a16:creationId xmlns:a16="http://schemas.microsoft.com/office/drawing/2014/main" id="{00000000-0008-0000-0600-000023D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5332" name="Option Button 36" hidden="1">
                <a:extLst>
                  <a:ext uri="{63B3BB69-23CF-44E3-9099-C40C66FF867C}">
                    <a14:compatExt spid="_x0000_s55332"/>
                  </a:ext>
                  <a:ext uri="{FF2B5EF4-FFF2-40B4-BE49-F238E27FC236}">
                    <a16:creationId xmlns:a16="http://schemas.microsoft.com/office/drawing/2014/main" id="{00000000-0008-0000-0600-000024D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8553" y="7408601"/>
              <a:ext cx="232948" cy="707094"/>
              <a:chOff x="45321" y="72871"/>
              <a:chExt cx="2304" cy="6586"/>
            </a:xfrm>
          </xdr:grpSpPr>
          <xdr:sp textlink="">
            <xdr:nvSpPr>
              <xdr:cNvPr id="55333" name="Option Button 37" hidden="1">
                <a:extLst>
                  <a:ext uri="{63B3BB69-23CF-44E3-9099-C40C66FF867C}">
                    <a14:compatExt spid="_x0000_s55333"/>
                  </a:ext>
                  <a:ext uri="{FF2B5EF4-FFF2-40B4-BE49-F238E27FC236}">
                    <a16:creationId xmlns:a16="http://schemas.microsoft.com/office/drawing/2014/main" id="{00000000-0008-0000-0600-000025D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5334" name="Option Button 38" hidden="1">
                <a:extLst>
                  <a:ext uri="{63B3BB69-23CF-44E3-9099-C40C66FF867C}">
                    <a14:compatExt spid="_x0000_s55334"/>
                  </a:ext>
                  <a:ext uri="{FF2B5EF4-FFF2-40B4-BE49-F238E27FC236}">
                    <a16:creationId xmlns:a16="http://schemas.microsoft.com/office/drawing/2014/main" id="{00000000-0008-0000-0600-000026D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9256" y="8232477"/>
              <a:ext cx="200248" cy="744722"/>
              <a:chOff x="4539003" y="8166040"/>
              <a:chExt cx="208649" cy="749771"/>
            </a:xfrm>
          </xdr:grpSpPr>
          <xdr:sp textlink="">
            <xdr:nvSpPr>
              <xdr:cNvPr id="55335" name="Option Button 39" hidden="1">
                <a:extLst>
                  <a:ext uri="{63B3BB69-23CF-44E3-9099-C40C66FF867C}">
                    <a14:compatExt spid="_x0000_s55335"/>
                  </a:ext>
                  <a:ext uri="{FF2B5EF4-FFF2-40B4-BE49-F238E27FC236}">
                    <a16:creationId xmlns:a16="http://schemas.microsoft.com/office/drawing/2014/main" id="{00000000-0008-0000-0600-000027D80000}"/>
                  </a:ext>
                </a:extLst>
              </xdr:cNvPr>
              <xdr:cNvSpPr/>
            </xdr:nvSpPr>
            <xdr:spPr bwMode="auto">
              <a:xfrm>
                <a:off x="4540543"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5336" name="Option Button 40" hidden="1">
                <a:extLst>
                  <a:ext uri="{63B3BB69-23CF-44E3-9099-C40C66FF867C}">
                    <a14:compatExt spid="_x0000_s55336"/>
                  </a:ext>
                  <a:ext uri="{FF2B5EF4-FFF2-40B4-BE49-F238E27FC236}">
                    <a16:creationId xmlns:a16="http://schemas.microsoft.com/office/drawing/2014/main" id="{00000000-0008-0000-0600-000028D80000}"/>
                  </a:ext>
                </a:extLst>
              </xdr:cNvPr>
              <xdr:cNvSpPr/>
            </xdr:nvSpPr>
            <xdr:spPr bwMode="auto">
              <a:xfrm>
                <a:off x="4539003"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55337" name="Group Box 41" hidden="1">
              <a:extLst>
                <a:ext uri="{63B3BB69-23CF-44E3-9099-C40C66FF867C}">
                  <a14:compatExt spid="_x0000_s55337"/>
                </a:ext>
                <a:ext uri="{FF2B5EF4-FFF2-40B4-BE49-F238E27FC236}">
                  <a16:creationId xmlns:a16="http://schemas.microsoft.com/office/drawing/2014/main" id="{00000000-0008-0000-0600-00002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80567" y="7395550"/>
              <a:ext cx="304802" cy="710980"/>
              <a:chOff x="5809589" y="7290624"/>
              <a:chExt cx="301595" cy="707491"/>
            </a:xfrm>
          </xdr:grpSpPr>
          <xdr:sp textlink="">
            <xdr:nvSpPr>
              <xdr:cNvPr id="55338" name="Option Button 42" hidden="1">
                <a:extLst>
                  <a:ext uri="{63B3BB69-23CF-44E3-9099-C40C66FF867C}">
                    <a14:compatExt spid="_x0000_s55338"/>
                  </a:ext>
                  <a:ext uri="{FF2B5EF4-FFF2-40B4-BE49-F238E27FC236}">
                    <a16:creationId xmlns:a16="http://schemas.microsoft.com/office/drawing/2014/main" id="{00000000-0008-0000-0600-00002AD80000}"/>
                  </a:ext>
                </a:extLst>
              </xdr:cNvPr>
              <xdr:cNvSpPr/>
            </xdr:nvSpPr>
            <xdr:spPr bwMode="auto">
              <a:xfrm>
                <a:off x="5809589" y="729062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5339" name="Option Button 43" hidden="1">
                <a:extLst>
                  <a:ext uri="{63B3BB69-23CF-44E3-9099-C40C66FF867C}">
                    <a14:compatExt spid="_x0000_s55339"/>
                  </a:ext>
                  <a:ext uri="{FF2B5EF4-FFF2-40B4-BE49-F238E27FC236}">
                    <a16:creationId xmlns:a16="http://schemas.microsoft.com/office/drawing/2014/main" id="{00000000-0008-0000-0600-00002BD80000}"/>
                  </a:ext>
                </a:extLst>
              </xdr:cNvPr>
              <xdr:cNvSpPr/>
            </xdr:nvSpPr>
            <xdr:spPr bwMode="auto">
              <a:xfrm>
                <a:off x="5809590" y="775254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72175" y="4857750"/>
              <a:ext cx="304800" cy="685800"/>
              <a:chOff x="57686" y="45007"/>
              <a:chExt cx="3018" cy="8207"/>
            </a:xfrm>
          </xdr:grpSpPr>
          <xdr:sp textlink="">
            <xdr:nvSpPr>
              <xdr:cNvPr id="55340" name="Option Button 44" hidden="1">
                <a:extLst>
                  <a:ext uri="{63B3BB69-23CF-44E3-9099-C40C66FF867C}">
                    <a14:compatExt spid="_x0000_s55340"/>
                  </a:ext>
                  <a:ext uri="{FF2B5EF4-FFF2-40B4-BE49-F238E27FC236}">
                    <a16:creationId xmlns:a16="http://schemas.microsoft.com/office/drawing/2014/main" id="{00000000-0008-0000-0600-00002CD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5341" name="Option Button 45" hidden="1">
                <a:extLst>
                  <a:ext uri="{63B3BB69-23CF-44E3-9099-C40C66FF867C}">
                    <a14:compatExt spid="_x0000_s55341"/>
                  </a:ext>
                  <a:ext uri="{FF2B5EF4-FFF2-40B4-BE49-F238E27FC236}">
                    <a16:creationId xmlns:a16="http://schemas.microsoft.com/office/drawing/2014/main" id="{00000000-0008-0000-0600-00002DD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5342" name="Option Button 46" hidden="1">
                <a:extLst>
                  <a:ext uri="{63B3BB69-23CF-44E3-9099-C40C66FF867C}">
                    <a14:compatExt spid="_x0000_s55342"/>
                  </a:ext>
                  <a:ext uri="{FF2B5EF4-FFF2-40B4-BE49-F238E27FC236}">
                    <a16:creationId xmlns:a16="http://schemas.microsoft.com/office/drawing/2014/main" id="{00000000-0008-0000-0600-00002ED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72175" y="6581775"/>
              <a:ext cx="304800" cy="685800"/>
              <a:chOff x="57631" y="54838"/>
              <a:chExt cx="3018" cy="7963"/>
            </a:xfrm>
          </xdr:grpSpPr>
          <xdr:sp textlink="">
            <xdr:nvSpPr>
              <xdr:cNvPr id="55343" name="Option Button 47" hidden="1">
                <a:extLst>
                  <a:ext uri="{63B3BB69-23CF-44E3-9099-C40C66FF867C}">
                    <a14:compatExt spid="_x0000_s55343"/>
                  </a:ext>
                  <a:ext uri="{FF2B5EF4-FFF2-40B4-BE49-F238E27FC236}">
                    <a16:creationId xmlns:a16="http://schemas.microsoft.com/office/drawing/2014/main" id="{00000000-0008-0000-0600-00002F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5344" name="Option Button 48" hidden="1">
                <a:extLst>
                  <a:ext uri="{63B3BB69-23CF-44E3-9099-C40C66FF867C}">
                    <a14:compatExt spid="_x0000_s55344"/>
                  </a:ext>
                  <a:ext uri="{FF2B5EF4-FFF2-40B4-BE49-F238E27FC236}">
                    <a16:creationId xmlns:a16="http://schemas.microsoft.com/office/drawing/2014/main" id="{00000000-0008-0000-0600-000030D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5345" name="Option Button 49" hidden="1">
                <a:extLst>
                  <a:ext uri="{63B3BB69-23CF-44E3-9099-C40C66FF867C}">
                    <a14:compatExt spid="_x0000_s55345"/>
                  </a:ext>
                  <a:ext uri="{FF2B5EF4-FFF2-40B4-BE49-F238E27FC236}">
                    <a16:creationId xmlns:a16="http://schemas.microsoft.com/office/drawing/2014/main" id="{00000000-0008-0000-0600-000031D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10100" y="4295775"/>
              <a:ext cx="304800" cy="400050"/>
              <a:chOff x="4501773" y="3772515"/>
              <a:chExt cx="303832" cy="486938"/>
            </a:xfrm>
          </xdr:grpSpPr>
          <xdr:sp textlink="">
            <xdr:nvSpPr>
              <xdr:cNvPr id="56321" name="Option Button 1" hidden="1">
                <a:extLst>
                  <a:ext uri="{63B3BB69-23CF-44E3-9099-C40C66FF867C}">
                    <a14:compatExt spid="_x0000_s56321"/>
                  </a:ext>
                  <a:ext uri="{FF2B5EF4-FFF2-40B4-BE49-F238E27FC236}">
                    <a16:creationId xmlns:a16="http://schemas.microsoft.com/office/drawing/2014/main" id="{00000000-0008-0000-0700-000001DC0000}"/>
                  </a:ext>
                </a:extLst>
              </xdr:cNvPr>
              <xdr:cNvSpPr/>
            </xdr:nvSpPr>
            <xdr:spPr bwMode="auto">
              <a:xfrm>
                <a:off x="4501773" y="3772515"/>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6322" name="Option Button 2" hidden="1">
                <a:extLst>
                  <a:ext uri="{63B3BB69-23CF-44E3-9099-C40C66FF867C}">
                    <a14:compatExt spid="_x0000_s56322"/>
                  </a:ext>
                  <a:ext uri="{FF2B5EF4-FFF2-40B4-BE49-F238E27FC236}">
                    <a16:creationId xmlns:a16="http://schemas.microsoft.com/office/drawing/2014/main" id="{00000000-0008-0000-0700-000002DC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600575" y="4848225"/>
              <a:ext cx="304800" cy="714375"/>
              <a:chOff x="4479758" y="4496237"/>
              <a:chExt cx="301792" cy="780129"/>
            </a:xfrm>
          </xdr:grpSpPr>
          <xdr:sp textlink="">
            <xdr:nvSpPr>
              <xdr:cNvPr id="56323" name="Option Button 3" hidden="1">
                <a:extLst>
                  <a:ext uri="{63B3BB69-23CF-44E3-9099-C40C66FF867C}">
                    <a14:compatExt spid="_x0000_s56323"/>
                  </a:ext>
                  <a:ext uri="{FF2B5EF4-FFF2-40B4-BE49-F238E27FC236}">
                    <a16:creationId xmlns:a16="http://schemas.microsoft.com/office/drawing/2014/main" id="{00000000-0008-0000-0700-000003DC0000}"/>
                  </a:ext>
                </a:extLst>
              </xdr:cNvPr>
              <xdr:cNvSpPr/>
            </xdr:nvSpPr>
            <xdr:spPr bwMode="auto">
              <a:xfrm>
                <a:off x="4479758" y="449623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6324" name="Option Button 4" hidden="1">
                <a:extLst>
                  <a:ext uri="{63B3BB69-23CF-44E3-9099-C40C66FF867C}">
                    <a14:compatExt spid="_x0000_s56324"/>
                  </a:ext>
                  <a:ext uri="{FF2B5EF4-FFF2-40B4-BE49-F238E27FC236}">
                    <a16:creationId xmlns:a16="http://schemas.microsoft.com/office/drawing/2014/main" id="{00000000-0008-0000-0700-000004D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6325" name="Option Button 5" hidden="1">
                <a:extLst>
                  <a:ext uri="{63B3BB69-23CF-44E3-9099-C40C66FF867C}">
                    <a14:compatExt spid="_x0000_s56325"/>
                  </a:ext>
                  <a:ext uri="{FF2B5EF4-FFF2-40B4-BE49-F238E27FC236}">
                    <a16:creationId xmlns:a16="http://schemas.microsoft.com/office/drawing/2014/main" id="{00000000-0008-0000-0700-000005DC0000}"/>
                  </a:ext>
                </a:extLst>
              </xdr:cNvPr>
              <xdr:cNvSpPr/>
            </xdr:nvSpPr>
            <xdr:spPr bwMode="auto">
              <a:xfrm>
                <a:off x="4479758" y="5028213"/>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600575" y="5714998"/>
              <a:ext cx="304800" cy="698090"/>
              <a:chOff x="4549825" y="5456640"/>
              <a:chExt cx="308371" cy="762854"/>
            </a:xfrm>
          </xdr:grpSpPr>
          <xdr:sp textlink="">
            <xdr:nvSpPr>
              <xdr:cNvPr id="56326" name="Option Button 6" hidden="1">
                <a:extLst>
                  <a:ext uri="{63B3BB69-23CF-44E3-9099-C40C66FF867C}">
                    <a14:compatExt spid="_x0000_s56326"/>
                  </a:ext>
                  <a:ext uri="{FF2B5EF4-FFF2-40B4-BE49-F238E27FC236}">
                    <a16:creationId xmlns:a16="http://schemas.microsoft.com/office/drawing/2014/main" id="{00000000-0008-0000-0700-000006DC0000}"/>
                  </a:ext>
                </a:extLst>
              </xdr:cNvPr>
              <xdr:cNvSpPr/>
            </xdr:nvSpPr>
            <xdr:spPr bwMode="auto">
              <a:xfrm>
                <a:off x="4549825" y="545664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6327" name="Option Button 7" hidden="1">
                <a:extLst>
                  <a:ext uri="{63B3BB69-23CF-44E3-9099-C40C66FF867C}">
                    <a14:compatExt spid="_x0000_s56327"/>
                  </a:ext>
                  <a:ext uri="{FF2B5EF4-FFF2-40B4-BE49-F238E27FC236}">
                    <a16:creationId xmlns:a16="http://schemas.microsoft.com/office/drawing/2014/main" id="{00000000-0008-0000-0700-000007D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6328" name="Option Button 8" hidden="1">
                <a:extLst>
                  <a:ext uri="{63B3BB69-23CF-44E3-9099-C40C66FF867C}">
                    <a14:compatExt spid="_x0000_s56328"/>
                  </a:ext>
                  <a:ext uri="{FF2B5EF4-FFF2-40B4-BE49-F238E27FC236}">
                    <a16:creationId xmlns:a16="http://schemas.microsoft.com/office/drawing/2014/main" id="{00000000-0008-0000-0700-000008DC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56329" name="Option Button 9" hidden="1">
              <a:extLst>
                <a:ext uri="{63B3BB69-23CF-44E3-9099-C40C66FF867C}">
                  <a14:compatExt spid="_x0000_s56329"/>
                </a:ext>
                <a:ext uri="{FF2B5EF4-FFF2-40B4-BE49-F238E27FC236}">
                  <a16:creationId xmlns:a16="http://schemas.microsoft.com/office/drawing/2014/main" id="{00000000-0008-0000-0700-00000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56330" name="Option Button 10" hidden="1">
              <a:extLst>
                <a:ext uri="{63B3BB69-23CF-44E3-9099-C40C66FF867C}">
                  <a14:compatExt spid="_x0000_s56330"/>
                </a:ext>
                <a:ext uri="{FF2B5EF4-FFF2-40B4-BE49-F238E27FC236}">
                  <a16:creationId xmlns:a16="http://schemas.microsoft.com/office/drawing/2014/main" id="{00000000-0008-0000-0700-00000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72175" y="9108857"/>
              <a:ext cx="304800" cy="371475"/>
              <a:chOff x="5763126" y="8931888"/>
              <a:chExt cx="301792" cy="494831"/>
            </a:xfrm>
          </xdr:grpSpPr>
          <xdr:sp textlink="">
            <xdr:nvSpPr>
              <xdr:cNvPr id="56331" name="Option Button 11" hidden="1">
                <a:extLst>
                  <a:ext uri="{63B3BB69-23CF-44E3-9099-C40C66FF867C}">
                    <a14:compatExt spid="_x0000_s56331"/>
                  </a:ext>
                  <a:ext uri="{FF2B5EF4-FFF2-40B4-BE49-F238E27FC236}">
                    <a16:creationId xmlns:a16="http://schemas.microsoft.com/office/drawing/2014/main" id="{00000000-0008-0000-0700-00000BDC0000}"/>
                  </a:ext>
                </a:extLst>
              </xdr:cNvPr>
              <xdr:cNvSpPr/>
            </xdr:nvSpPr>
            <xdr:spPr bwMode="auto">
              <a:xfrm>
                <a:off x="5763126" y="8931888"/>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6332" name="Option Button 12" hidden="1">
                <a:extLst>
                  <a:ext uri="{63B3BB69-23CF-44E3-9099-C40C66FF867C}">
                    <a14:compatExt spid="_x0000_s56332"/>
                  </a:ext>
                  <a:ext uri="{FF2B5EF4-FFF2-40B4-BE49-F238E27FC236}">
                    <a16:creationId xmlns:a16="http://schemas.microsoft.com/office/drawing/2014/main" id="{00000000-0008-0000-0700-00000CDC00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56333" name="Group Box 13" hidden="1">
              <a:extLst>
                <a:ext uri="{63B3BB69-23CF-44E3-9099-C40C66FF867C}">
                  <a14:compatExt spid="_x0000_s56333"/>
                </a:ext>
                <a:ext uri="{FF2B5EF4-FFF2-40B4-BE49-F238E27FC236}">
                  <a16:creationId xmlns:a16="http://schemas.microsoft.com/office/drawing/2014/main" id="{00000000-0008-0000-0700-00000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56334" name="Group Box 14" hidden="1">
              <a:extLst>
                <a:ext uri="{63B3BB69-23CF-44E3-9099-C40C66FF867C}">
                  <a14:compatExt spid="_x0000_s56334"/>
                </a:ext>
                <a:ext uri="{FF2B5EF4-FFF2-40B4-BE49-F238E27FC236}">
                  <a16:creationId xmlns:a16="http://schemas.microsoft.com/office/drawing/2014/main" id="{00000000-0008-0000-0700-00000E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56335" name="Group Box 15" hidden="1">
              <a:extLst>
                <a:ext uri="{63B3BB69-23CF-44E3-9099-C40C66FF867C}">
                  <a14:compatExt spid="_x0000_s56335"/>
                </a:ext>
                <a:ext uri="{FF2B5EF4-FFF2-40B4-BE49-F238E27FC236}">
                  <a16:creationId xmlns:a16="http://schemas.microsoft.com/office/drawing/2014/main" id="{00000000-0008-0000-0700-00000F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textlink="">
          <xdr:nvSpPr>
            <xdr:cNvPr id="56336" name="Group Box 16" hidden="1">
              <a:extLst>
                <a:ext uri="{63B3BB69-23CF-44E3-9099-C40C66FF867C}">
                  <a14:compatExt spid="_x0000_s56336"/>
                </a:ext>
                <a:ext uri="{FF2B5EF4-FFF2-40B4-BE49-F238E27FC236}">
                  <a16:creationId xmlns:a16="http://schemas.microsoft.com/office/drawing/2014/main" id="{00000000-0008-0000-0700-000010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600575" y="6581775"/>
              <a:ext cx="304800" cy="685800"/>
              <a:chOff x="4549825" y="6438941"/>
              <a:chExt cx="308371" cy="779281"/>
            </a:xfrm>
          </xdr:grpSpPr>
          <xdr:sp textlink="">
            <xdr:nvSpPr>
              <xdr:cNvPr id="56337" name="Option Button 17" hidden="1">
                <a:extLst>
                  <a:ext uri="{63B3BB69-23CF-44E3-9099-C40C66FF867C}">
                    <a14:compatExt spid="_x0000_s56337"/>
                  </a:ext>
                  <a:ext uri="{FF2B5EF4-FFF2-40B4-BE49-F238E27FC236}">
                    <a16:creationId xmlns:a16="http://schemas.microsoft.com/office/drawing/2014/main" id="{00000000-0008-0000-0700-000011D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6338" name="Option Button 18" hidden="1">
                <a:extLst>
                  <a:ext uri="{63B3BB69-23CF-44E3-9099-C40C66FF867C}">
                    <a14:compatExt spid="_x0000_s56338"/>
                  </a:ext>
                  <a:ext uri="{FF2B5EF4-FFF2-40B4-BE49-F238E27FC236}">
                    <a16:creationId xmlns:a16="http://schemas.microsoft.com/office/drawing/2014/main" id="{00000000-0008-0000-0700-000012D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6339" name="Option Button 19" hidden="1">
                <a:extLst>
                  <a:ext uri="{63B3BB69-23CF-44E3-9099-C40C66FF867C}">
                    <a14:compatExt spid="_x0000_s56339"/>
                  </a:ext>
                  <a:ext uri="{FF2B5EF4-FFF2-40B4-BE49-F238E27FC236}">
                    <a16:creationId xmlns:a16="http://schemas.microsoft.com/office/drawing/2014/main" id="{00000000-0008-0000-0700-000013D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56340" name="Group Box 20" hidden="1">
              <a:extLst>
                <a:ext uri="{63B3BB69-23CF-44E3-9099-C40C66FF867C}">
                  <a14:compatExt spid="_x0000_s56340"/>
                </a:ext>
                <a:ext uri="{FF2B5EF4-FFF2-40B4-BE49-F238E27FC236}">
                  <a16:creationId xmlns:a16="http://schemas.microsoft.com/office/drawing/2014/main" id="{00000000-0008-0000-0700-000014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textlink="">
          <xdr:nvSpPr>
            <xdr:cNvPr id="56341" name="Group Box 21" hidden="1">
              <a:extLst>
                <a:ext uri="{63B3BB69-23CF-44E3-9099-C40C66FF867C}">
                  <a14:compatExt spid="_x0000_s56341"/>
                </a:ext>
                <a:ext uri="{FF2B5EF4-FFF2-40B4-BE49-F238E27FC236}">
                  <a16:creationId xmlns:a16="http://schemas.microsoft.com/office/drawing/2014/main" id="{00000000-0008-0000-0700-000015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56342" name="Group Box 22" hidden="1">
              <a:extLst>
                <a:ext uri="{63B3BB69-23CF-44E3-9099-C40C66FF867C}">
                  <a14:compatExt spid="_x0000_s56342"/>
                </a:ext>
                <a:ext uri="{FF2B5EF4-FFF2-40B4-BE49-F238E27FC236}">
                  <a16:creationId xmlns:a16="http://schemas.microsoft.com/office/drawing/2014/main" id="{00000000-0008-0000-0700-000016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textlink="">
          <xdr:nvSpPr>
            <xdr:cNvPr id="56343" name="Group Box 23" hidden="1">
              <a:extLst>
                <a:ext uri="{63B3BB69-23CF-44E3-9099-C40C66FF867C}">
                  <a14:compatExt spid="_x0000_s56343"/>
                </a:ext>
                <a:ext uri="{FF2B5EF4-FFF2-40B4-BE49-F238E27FC236}">
                  <a16:creationId xmlns:a16="http://schemas.microsoft.com/office/drawing/2014/main" id="{00000000-0008-0000-0700-000017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textlink="">
          <xdr:nvSpPr>
            <xdr:cNvPr id="56344" name="Group Box 24" hidden="1">
              <a:extLst>
                <a:ext uri="{63B3BB69-23CF-44E3-9099-C40C66FF867C}">
                  <a14:compatExt spid="_x0000_s56344"/>
                </a:ext>
                <a:ext uri="{FF2B5EF4-FFF2-40B4-BE49-F238E27FC236}">
                  <a16:creationId xmlns:a16="http://schemas.microsoft.com/office/drawing/2014/main" id="{00000000-0008-0000-0700-000018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56345" name="Group Box 25" hidden="1">
              <a:extLst>
                <a:ext uri="{63B3BB69-23CF-44E3-9099-C40C66FF867C}">
                  <a14:compatExt spid="_x0000_s56345"/>
                </a:ext>
                <a:ext uri="{FF2B5EF4-FFF2-40B4-BE49-F238E27FC236}">
                  <a16:creationId xmlns:a16="http://schemas.microsoft.com/office/drawing/2014/main" id="{00000000-0008-0000-0700-00001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textlink="">
          <xdr:nvSpPr>
            <xdr:cNvPr id="56346" name="Group Box 26" hidden="1">
              <a:extLst>
                <a:ext uri="{63B3BB69-23CF-44E3-9099-C40C66FF867C}">
                  <a14:compatExt spid="_x0000_s56346"/>
                </a:ext>
                <a:ext uri="{FF2B5EF4-FFF2-40B4-BE49-F238E27FC236}">
                  <a16:creationId xmlns:a16="http://schemas.microsoft.com/office/drawing/2014/main" id="{00000000-0008-0000-0700-00001A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56347" name="Group Box 27" hidden="1">
              <a:extLst>
                <a:ext uri="{63B3BB69-23CF-44E3-9099-C40C66FF867C}">
                  <a14:compatExt spid="_x0000_s56347"/>
                </a:ext>
                <a:ext uri="{FF2B5EF4-FFF2-40B4-BE49-F238E27FC236}">
                  <a16:creationId xmlns:a16="http://schemas.microsoft.com/office/drawing/2014/main" id="{00000000-0008-0000-0700-00001B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56348" name="Group Box 28" hidden="1">
              <a:extLst>
                <a:ext uri="{63B3BB69-23CF-44E3-9099-C40C66FF867C}">
                  <a14:compatExt spid="_x0000_s56348"/>
                </a:ext>
                <a:ext uri="{FF2B5EF4-FFF2-40B4-BE49-F238E27FC236}">
                  <a16:creationId xmlns:a16="http://schemas.microsoft.com/office/drawing/2014/main" id="{00000000-0008-0000-0700-00001C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56349" name="Group Box 29" hidden="1">
              <a:extLst>
                <a:ext uri="{63B3BB69-23CF-44E3-9099-C40C66FF867C}">
                  <a14:compatExt spid="_x0000_s56349"/>
                </a:ext>
                <a:ext uri="{FF2B5EF4-FFF2-40B4-BE49-F238E27FC236}">
                  <a16:creationId xmlns:a16="http://schemas.microsoft.com/office/drawing/2014/main" id="{00000000-0008-0000-0700-00001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75799" y="8239850"/>
              <a:ext cx="220577" cy="694590"/>
              <a:chOff x="5767566" y="8168721"/>
              <a:chExt cx="217617" cy="792441"/>
            </a:xfrm>
          </xdr:grpSpPr>
          <xdr:sp textlink="">
            <xdr:nvSpPr>
              <xdr:cNvPr id="56350" name="Option Button 30" hidden="1">
                <a:extLst>
                  <a:ext uri="{63B3BB69-23CF-44E3-9099-C40C66FF867C}">
                    <a14:compatExt spid="_x0000_s56350"/>
                  </a:ext>
                  <a:ext uri="{FF2B5EF4-FFF2-40B4-BE49-F238E27FC236}">
                    <a16:creationId xmlns:a16="http://schemas.microsoft.com/office/drawing/2014/main" id="{00000000-0008-0000-0700-00001EDC0000}"/>
                  </a:ext>
                </a:extLst>
              </xdr:cNvPr>
              <xdr:cNvSpPr/>
            </xdr:nvSpPr>
            <xdr:spPr bwMode="auto">
              <a:xfrm>
                <a:off x="5768112" y="8168721"/>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6351" name="Option Button 31" hidden="1">
                <a:extLst>
                  <a:ext uri="{63B3BB69-23CF-44E3-9099-C40C66FF867C}">
                    <a14:compatExt spid="_x0000_s56351"/>
                  </a:ext>
                  <a:ext uri="{FF2B5EF4-FFF2-40B4-BE49-F238E27FC236}">
                    <a16:creationId xmlns:a16="http://schemas.microsoft.com/office/drawing/2014/main" id="{00000000-0008-0000-0700-00001FDC0000}"/>
                  </a:ext>
                </a:extLst>
              </xdr:cNvPr>
              <xdr:cNvSpPr/>
            </xdr:nvSpPr>
            <xdr:spPr bwMode="auto">
              <a:xfrm>
                <a:off x="5767566" y="8723036"/>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72175" y="4276725"/>
              <a:ext cx="304800" cy="419100"/>
              <a:chOff x="45017" y="37725"/>
              <a:chExt cx="3039" cy="4869"/>
            </a:xfrm>
          </xdr:grpSpPr>
          <xdr:sp textlink="">
            <xdr:nvSpPr>
              <xdr:cNvPr id="56352" name="Option Button 32" hidden="1">
                <a:extLst>
                  <a:ext uri="{63B3BB69-23CF-44E3-9099-C40C66FF867C}">
                    <a14:compatExt spid="_x0000_s56352"/>
                  </a:ext>
                  <a:ext uri="{FF2B5EF4-FFF2-40B4-BE49-F238E27FC236}">
                    <a16:creationId xmlns:a16="http://schemas.microsoft.com/office/drawing/2014/main" id="{00000000-0008-0000-0700-000020DC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6353" name="Option Button 33" hidden="1">
                <a:extLst>
                  <a:ext uri="{63B3BB69-23CF-44E3-9099-C40C66FF867C}">
                    <a14:compatExt spid="_x0000_s56353"/>
                  </a:ext>
                  <a:ext uri="{FF2B5EF4-FFF2-40B4-BE49-F238E27FC236}">
                    <a16:creationId xmlns:a16="http://schemas.microsoft.com/office/drawing/2014/main" id="{00000000-0008-0000-0700-000021DC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72175" y="5715000"/>
              <a:ext cx="304800" cy="714375"/>
              <a:chOff x="57631" y="54838"/>
              <a:chExt cx="3018" cy="7876"/>
            </a:xfrm>
          </xdr:grpSpPr>
          <xdr:sp textlink="">
            <xdr:nvSpPr>
              <xdr:cNvPr id="56354" name="Option Button 34" hidden="1">
                <a:extLst>
                  <a:ext uri="{63B3BB69-23CF-44E3-9099-C40C66FF867C}">
                    <a14:compatExt spid="_x0000_s56354"/>
                  </a:ext>
                  <a:ext uri="{FF2B5EF4-FFF2-40B4-BE49-F238E27FC236}">
                    <a16:creationId xmlns:a16="http://schemas.microsoft.com/office/drawing/2014/main" id="{00000000-0008-0000-0700-000022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6355" name="Option Button 35" hidden="1">
                <a:extLst>
                  <a:ext uri="{63B3BB69-23CF-44E3-9099-C40C66FF867C}">
                    <a14:compatExt spid="_x0000_s56355"/>
                  </a:ext>
                  <a:ext uri="{FF2B5EF4-FFF2-40B4-BE49-F238E27FC236}">
                    <a16:creationId xmlns:a16="http://schemas.microsoft.com/office/drawing/2014/main" id="{00000000-0008-0000-0700-000023DC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6356" name="Option Button 36" hidden="1">
                <a:extLst>
                  <a:ext uri="{63B3BB69-23CF-44E3-9099-C40C66FF867C}">
                    <a14:compatExt spid="_x0000_s56356"/>
                  </a:ext>
                  <a:ext uri="{FF2B5EF4-FFF2-40B4-BE49-F238E27FC236}">
                    <a16:creationId xmlns:a16="http://schemas.microsoft.com/office/drawing/2014/main" id="{00000000-0008-0000-0700-000024DC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8553" y="7408601"/>
              <a:ext cx="232948" cy="707094"/>
              <a:chOff x="45321" y="72871"/>
              <a:chExt cx="2304" cy="6586"/>
            </a:xfrm>
          </xdr:grpSpPr>
          <xdr:sp textlink="">
            <xdr:nvSpPr>
              <xdr:cNvPr id="56357" name="Option Button 37" hidden="1">
                <a:extLst>
                  <a:ext uri="{63B3BB69-23CF-44E3-9099-C40C66FF867C}">
                    <a14:compatExt spid="_x0000_s56357"/>
                  </a:ext>
                  <a:ext uri="{FF2B5EF4-FFF2-40B4-BE49-F238E27FC236}">
                    <a16:creationId xmlns:a16="http://schemas.microsoft.com/office/drawing/2014/main" id="{00000000-0008-0000-0700-000025DC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6358" name="Option Button 38" hidden="1">
                <a:extLst>
                  <a:ext uri="{63B3BB69-23CF-44E3-9099-C40C66FF867C}">
                    <a14:compatExt spid="_x0000_s56358"/>
                  </a:ext>
                  <a:ext uri="{FF2B5EF4-FFF2-40B4-BE49-F238E27FC236}">
                    <a16:creationId xmlns:a16="http://schemas.microsoft.com/office/drawing/2014/main" id="{00000000-0008-0000-0700-000026DC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9256" y="8232477"/>
              <a:ext cx="200248" cy="744722"/>
              <a:chOff x="4539003" y="8166040"/>
              <a:chExt cx="208649" cy="749771"/>
            </a:xfrm>
          </xdr:grpSpPr>
          <xdr:sp textlink="">
            <xdr:nvSpPr>
              <xdr:cNvPr id="56359" name="Option Button 39" hidden="1">
                <a:extLst>
                  <a:ext uri="{63B3BB69-23CF-44E3-9099-C40C66FF867C}">
                    <a14:compatExt spid="_x0000_s56359"/>
                  </a:ext>
                  <a:ext uri="{FF2B5EF4-FFF2-40B4-BE49-F238E27FC236}">
                    <a16:creationId xmlns:a16="http://schemas.microsoft.com/office/drawing/2014/main" id="{00000000-0008-0000-0700-000027DC0000}"/>
                  </a:ext>
                </a:extLst>
              </xdr:cNvPr>
              <xdr:cNvSpPr/>
            </xdr:nvSpPr>
            <xdr:spPr bwMode="auto">
              <a:xfrm>
                <a:off x="4540543"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6360" name="Option Button 40" hidden="1">
                <a:extLst>
                  <a:ext uri="{63B3BB69-23CF-44E3-9099-C40C66FF867C}">
                    <a14:compatExt spid="_x0000_s56360"/>
                  </a:ext>
                  <a:ext uri="{FF2B5EF4-FFF2-40B4-BE49-F238E27FC236}">
                    <a16:creationId xmlns:a16="http://schemas.microsoft.com/office/drawing/2014/main" id="{00000000-0008-0000-0700-000028DC0000}"/>
                  </a:ext>
                </a:extLst>
              </xdr:cNvPr>
              <xdr:cNvSpPr/>
            </xdr:nvSpPr>
            <xdr:spPr bwMode="auto">
              <a:xfrm>
                <a:off x="4539003"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56361" name="Group Box 41" hidden="1">
              <a:extLst>
                <a:ext uri="{63B3BB69-23CF-44E3-9099-C40C66FF867C}">
                  <a14:compatExt spid="_x0000_s56361"/>
                </a:ext>
                <a:ext uri="{FF2B5EF4-FFF2-40B4-BE49-F238E27FC236}">
                  <a16:creationId xmlns:a16="http://schemas.microsoft.com/office/drawing/2014/main" id="{00000000-0008-0000-0700-00002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80567" y="7395550"/>
              <a:ext cx="304802" cy="710980"/>
              <a:chOff x="5809589" y="7290624"/>
              <a:chExt cx="301595" cy="707491"/>
            </a:xfrm>
          </xdr:grpSpPr>
          <xdr:sp textlink="">
            <xdr:nvSpPr>
              <xdr:cNvPr id="56362" name="Option Button 42" hidden="1">
                <a:extLst>
                  <a:ext uri="{63B3BB69-23CF-44E3-9099-C40C66FF867C}">
                    <a14:compatExt spid="_x0000_s56362"/>
                  </a:ext>
                  <a:ext uri="{FF2B5EF4-FFF2-40B4-BE49-F238E27FC236}">
                    <a16:creationId xmlns:a16="http://schemas.microsoft.com/office/drawing/2014/main" id="{00000000-0008-0000-0700-00002ADC0000}"/>
                  </a:ext>
                </a:extLst>
              </xdr:cNvPr>
              <xdr:cNvSpPr/>
            </xdr:nvSpPr>
            <xdr:spPr bwMode="auto">
              <a:xfrm>
                <a:off x="5809589" y="729062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6363" name="Option Button 43" hidden="1">
                <a:extLst>
                  <a:ext uri="{63B3BB69-23CF-44E3-9099-C40C66FF867C}">
                    <a14:compatExt spid="_x0000_s56363"/>
                  </a:ext>
                  <a:ext uri="{FF2B5EF4-FFF2-40B4-BE49-F238E27FC236}">
                    <a16:creationId xmlns:a16="http://schemas.microsoft.com/office/drawing/2014/main" id="{00000000-0008-0000-0700-00002BDC0000}"/>
                  </a:ext>
                </a:extLst>
              </xdr:cNvPr>
              <xdr:cNvSpPr/>
            </xdr:nvSpPr>
            <xdr:spPr bwMode="auto">
              <a:xfrm>
                <a:off x="5809590" y="775254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72175" y="4857750"/>
              <a:ext cx="304800" cy="685800"/>
              <a:chOff x="57686" y="45007"/>
              <a:chExt cx="3018" cy="8207"/>
            </a:xfrm>
          </xdr:grpSpPr>
          <xdr:sp textlink="">
            <xdr:nvSpPr>
              <xdr:cNvPr id="56364" name="Option Button 44" hidden="1">
                <a:extLst>
                  <a:ext uri="{63B3BB69-23CF-44E3-9099-C40C66FF867C}">
                    <a14:compatExt spid="_x0000_s56364"/>
                  </a:ext>
                  <a:ext uri="{FF2B5EF4-FFF2-40B4-BE49-F238E27FC236}">
                    <a16:creationId xmlns:a16="http://schemas.microsoft.com/office/drawing/2014/main" id="{00000000-0008-0000-0700-00002CDC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6365" name="Option Button 45" hidden="1">
                <a:extLst>
                  <a:ext uri="{63B3BB69-23CF-44E3-9099-C40C66FF867C}">
                    <a14:compatExt spid="_x0000_s56365"/>
                  </a:ext>
                  <a:ext uri="{FF2B5EF4-FFF2-40B4-BE49-F238E27FC236}">
                    <a16:creationId xmlns:a16="http://schemas.microsoft.com/office/drawing/2014/main" id="{00000000-0008-0000-0700-00002DDC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6366" name="Option Button 46" hidden="1">
                <a:extLst>
                  <a:ext uri="{63B3BB69-23CF-44E3-9099-C40C66FF867C}">
                    <a14:compatExt spid="_x0000_s56366"/>
                  </a:ext>
                  <a:ext uri="{FF2B5EF4-FFF2-40B4-BE49-F238E27FC236}">
                    <a16:creationId xmlns:a16="http://schemas.microsoft.com/office/drawing/2014/main" id="{00000000-0008-0000-0700-00002EDC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72175" y="6581775"/>
              <a:ext cx="304800" cy="685800"/>
              <a:chOff x="57631" y="54838"/>
              <a:chExt cx="3018" cy="7963"/>
            </a:xfrm>
          </xdr:grpSpPr>
          <xdr:sp textlink="">
            <xdr:nvSpPr>
              <xdr:cNvPr id="56367" name="Option Button 47" hidden="1">
                <a:extLst>
                  <a:ext uri="{63B3BB69-23CF-44E3-9099-C40C66FF867C}">
                    <a14:compatExt spid="_x0000_s56367"/>
                  </a:ext>
                  <a:ext uri="{FF2B5EF4-FFF2-40B4-BE49-F238E27FC236}">
                    <a16:creationId xmlns:a16="http://schemas.microsoft.com/office/drawing/2014/main" id="{00000000-0008-0000-0700-00002F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6368" name="Option Button 48" hidden="1">
                <a:extLst>
                  <a:ext uri="{63B3BB69-23CF-44E3-9099-C40C66FF867C}">
                    <a14:compatExt spid="_x0000_s56368"/>
                  </a:ext>
                  <a:ext uri="{FF2B5EF4-FFF2-40B4-BE49-F238E27FC236}">
                    <a16:creationId xmlns:a16="http://schemas.microsoft.com/office/drawing/2014/main" id="{00000000-0008-0000-0700-000030DC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6369" name="Option Button 49" hidden="1">
                <a:extLst>
                  <a:ext uri="{63B3BB69-23CF-44E3-9099-C40C66FF867C}">
                    <a14:compatExt spid="_x0000_s56369"/>
                  </a:ext>
                  <a:ext uri="{FF2B5EF4-FFF2-40B4-BE49-F238E27FC236}">
                    <a16:creationId xmlns:a16="http://schemas.microsoft.com/office/drawing/2014/main" id="{00000000-0008-0000-0700-000031DC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10100" y="4295775"/>
              <a:ext cx="304800" cy="400050"/>
              <a:chOff x="4501773" y="3772515"/>
              <a:chExt cx="303832" cy="486938"/>
            </a:xfrm>
          </xdr:grpSpPr>
          <xdr:sp textlink="">
            <xdr:nvSpPr>
              <xdr:cNvPr id="57345" name="Option Button 1" hidden="1">
                <a:extLst>
                  <a:ext uri="{63B3BB69-23CF-44E3-9099-C40C66FF867C}">
                    <a14:compatExt spid="_x0000_s57345"/>
                  </a:ext>
                  <a:ext uri="{FF2B5EF4-FFF2-40B4-BE49-F238E27FC236}">
                    <a16:creationId xmlns:a16="http://schemas.microsoft.com/office/drawing/2014/main" id="{00000000-0008-0000-0800-000001E00000}"/>
                  </a:ext>
                </a:extLst>
              </xdr:cNvPr>
              <xdr:cNvSpPr/>
            </xdr:nvSpPr>
            <xdr:spPr bwMode="auto">
              <a:xfrm>
                <a:off x="4501773" y="3772515"/>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7346" name="Option Button 2" hidden="1">
                <a:extLst>
                  <a:ext uri="{63B3BB69-23CF-44E3-9099-C40C66FF867C}">
                    <a14:compatExt spid="_x0000_s57346"/>
                  </a:ext>
                  <a:ext uri="{FF2B5EF4-FFF2-40B4-BE49-F238E27FC236}">
                    <a16:creationId xmlns:a16="http://schemas.microsoft.com/office/drawing/2014/main" id="{00000000-0008-0000-0800-000002E0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600575" y="4848225"/>
              <a:ext cx="304800" cy="714375"/>
              <a:chOff x="4479758" y="4496237"/>
              <a:chExt cx="301792" cy="780129"/>
            </a:xfrm>
          </xdr:grpSpPr>
          <xdr:sp textlink="">
            <xdr:nvSpPr>
              <xdr:cNvPr id="57347" name="Option Button 3" hidden="1">
                <a:extLst>
                  <a:ext uri="{63B3BB69-23CF-44E3-9099-C40C66FF867C}">
                    <a14:compatExt spid="_x0000_s57347"/>
                  </a:ext>
                  <a:ext uri="{FF2B5EF4-FFF2-40B4-BE49-F238E27FC236}">
                    <a16:creationId xmlns:a16="http://schemas.microsoft.com/office/drawing/2014/main" id="{00000000-0008-0000-0800-000003E00000}"/>
                  </a:ext>
                </a:extLst>
              </xdr:cNvPr>
              <xdr:cNvSpPr/>
            </xdr:nvSpPr>
            <xdr:spPr bwMode="auto">
              <a:xfrm>
                <a:off x="4479758" y="449623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7348" name="Option Button 4" hidden="1">
                <a:extLst>
                  <a:ext uri="{63B3BB69-23CF-44E3-9099-C40C66FF867C}">
                    <a14:compatExt spid="_x0000_s57348"/>
                  </a:ext>
                  <a:ext uri="{FF2B5EF4-FFF2-40B4-BE49-F238E27FC236}">
                    <a16:creationId xmlns:a16="http://schemas.microsoft.com/office/drawing/2014/main" id="{00000000-0008-0000-0800-000004E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7349" name="Option Button 5" hidden="1">
                <a:extLst>
                  <a:ext uri="{63B3BB69-23CF-44E3-9099-C40C66FF867C}">
                    <a14:compatExt spid="_x0000_s57349"/>
                  </a:ext>
                  <a:ext uri="{FF2B5EF4-FFF2-40B4-BE49-F238E27FC236}">
                    <a16:creationId xmlns:a16="http://schemas.microsoft.com/office/drawing/2014/main" id="{00000000-0008-0000-0800-000005E00000}"/>
                  </a:ext>
                </a:extLst>
              </xdr:cNvPr>
              <xdr:cNvSpPr/>
            </xdr:nvSpPr>
            <xdr:spPr bwMode="auto">
              <a:xfrm>
                <a:off x="4479758" y="5028213"/>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600575" y="5714998"/>
              <a:ext cx="304800" cy="698090"/>
              <a:chOff x="4549825" y="5456640"/>
              <a:chExt cx="308371" cy="762854"/>
            </a:xfrm>
          </xdr:grpSpPr>
          <xdr:sp textlink="">
            <xdr:nvSpPr>
              <xdr:cNvPr id="57350" name="Option Button 6" hidden="1">
                <a:extLst>
                  <a:ext uri="{63B3BB69-23CF-44E3-9099-C40C66FF867C}">
                    <a14:compatExt spid="_x0000_s57350"/>
                  </a:ext>
                  <a:ext uri="{FF2B5EF4-FFF2-40B4-BE49-F238E27FC236}">
                    <a16:creationId xmlns:a16="http://schemas.microsoft.com/office/drawing/2014/main" id="{00000000-0008-0000-0800-000006E00000}"/>
                  </a:ext>
                </a:extLst>
              </xdr:cNvPr>
              <xdr:cNvSpPr/>
            </xdr:nvSpPr>
            <xdr:spPr bwMode="auto">
              <a:xfrm>
                <a:off x="4549825" y="545664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7351" name="Option Button 7" hidden="1">
                <a:extLst>
                  <a:ext uri="{63B3BB69-23CF-44E3-9099-C40C66FF867C}">
                    <a14:compatExt spid="_x0000_s57351"/>
                  </a:ext>
                  <a:ext uri="{FF2B5EF4-FFF2-40B4-BE49-F238E27FC236}">
                    <a16:creationId xmlns:a16="http://schemas.microsoft.com/office/drawing/2014/main" id="{00000000-0008-0000-0800-000007E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7352" name="Option Button 8" hidden="1">
                <a:extLst>
                  <a:ext uri="{63B3BB69-23CF-44E3-9099-C40C66FF867C}">
                    <a14:compatExt spid="_x0000_s57352"/>
                  </a:ext>
                  <a:ext uri="{FF2B5EF4-FFF2-40B4-BE49-F238E27FC236}">
                    <a16:creationId xmlns:a16="http://schemas.microsoft.com/office/drawing/2014/main" id="{00000000-0008-0000-0800-000008E0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57353" name="Option Button 9" hidden="1">
              <a:extLst>
                <a:ext uri="{63B3BB69-23CF-44E3-9099-C40C66FF867C}">
                  <a14:compatExt spid="_x0000_s57353"/>
                </a:ext>
                <a:ext uri="{FF2B5EF4-FFF2-40B4-BE49-F238E27FC236}">
                  <a16:creationId xmlns:a16="http://schemas.microsoft.com/office/drawing/2014/main" id="{00000000-0008-0000-0800-00000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57354" name="Option Button 10" hidden="1">
              <a:extLst>
                <a:ext uri="{63B3BB69-23CF-44E3-9099-C40C66FF867C}">
                  <a14:compatExt spid="_x0000_s57354"/>
                </a:ext>
                <a:ext uri="{FF2B5EF4-FFF2-40B4-BE49-F238E27FC236}">
                  <a16:creationId xmlns:a16="http://schemas.microsoft.com/office/drawing/2014/main" id="{00000000-0008-0000-08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72175" y="9108857"/>
              <a:ext cx="304800" cy="371475"/>
              <a:chOff x="5763126" y="8931888"/>
              <a:chExt cx="301792" cy="494831"/>
            </a:xfrm>
          </xdr:grpSpPr>
          <xdr:sp textlink="">
            <xdr:nvSpPr>
              <xdr:cNvPr id="57355" name="Option Button 11" hidden="1">
                <a:extLst>
                  <a:ext uri="{63B3BB69-23CF-44E3-9099-C40C66FF867C}">
                    <a14:compatExt spid="_x0000_s57355"/>
                  </a:ext>
                  <a:ext uri="{FF2B5EF4-FFF2-40B4-BE49-F238E27FC236}">
                    <a16:creationId xmlns:a16="http://schemas.microsoft.com/office/drawing/2014/main" id="{00000000-0008-0000-0800-00000BE00000}"/>
                  </a:ext>
                </a:extLst>
              </xdr:cNvPr>
              <xdr:cNvSpPr/>
            </xdr:nvSpPr>
            <xdr:spPr bwMode="auto">
              <a:xfrm>
                <a:off x="5763126" y="8931888"/>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7356" name="Option Button 12" hidden="1">
                <a:extLst>
                  <a:ext uri="{63B3BB69-23CF-44E3-9099-C40C66FF867C}">
                    <a14:compatExt spid="_x0000_s57356"/>
                  </a:ext>
                  <a:ext uri="{FF2B5EF4-FFF2-40B4-BE49-F238E27FC236}">
                    <a16:creationId xmlns:a16="http://schemas.microsoft.com/office/drawing/2014/main" id="{00000000-0008-0000-0800-00000CE000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57357" name="Group Box 13" hidden="1">
              <a:extLst>
                <a:ext uri="{63B3BB69-23CF-44E3-9099-C40C66FF867C}">
                  <a14:compatExt spid="_x0000_s57357"/>
                </a:ext>
                <a:ext uri="{FF2B5EF4-FFF2-40B4-BE49-F238E27FC236}">
                  <a16:creationId xmlns:a16="http://schemas.microsoft.com/office/drawing/2014/main" id="{00000000-0008-0000-0800-00000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57358" name="Group Box 14" hidden="1">
              <a:extLst>
                <a:ext uri="{63B3BB69-23CF-44E3-9099-C40C66FF867C}">
                  <a14:compatExt spid="_x0000_s57358"/>
                </a:ext>
                <a:ext uri="{FF2B5EF4-FFF2-40B4-BE49-F238E27FC236}">
                  <a16:creationId xmlns:a16="http://schemas.microsoft.com/office/drawing/2014/main" id="{00000000-0008-0000-0800-00000E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57359" name="Group Box 15" hidden="1">
              <a:extLst>
                <a:ext uri="{63B3BB69-23CF-44E3-9099-C40C66FF867C}">
                  <a14:compatExt spid="_x0000_s57359"/>
                </a:ext>
                <a:ext uri="{FF2B5EF4-FFF2-40B4-BE49-F238E27FC236}">
                  <a16:creationId xmlns:a16="http://schemas.microsoft.com/office/drawing/2014/main" id="{00000000-0008-0000-0800-00000F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textlink="">
          <xdr:nvSpPr>
            <xdr:cNvPr id="57360" name="Group Box 16" hidden="1">
              <a:extLst>
                <a:ext uri="{63B3BB69-23CF-44E3-9099-C40C66FF867C}">
                  <a14:compatExt spid="_x0000_s57360"/>
                </a:ext>
                <a:ext uri="{FF2B5EF4-FFF2-40B4-BE49-F238E27FC236}">
                  <a16:creationId xmlns:a16="http://schemas.microsoft.com/office/drawing/2014/main" id="{00000000-0008-0000-0800-000010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600575" y="6581775"/>
              <a:ext cx="304800" cy="685800"/>
              <a:chOff x="4549825" y="6438941"/>
              <a:chExt cx="308371" cy="779281"/>
            </a:xfrm>
          </xdr:grpSpPr>
          <xdr:sp textlink="">
            <xdr:nvSpPr>
              <xdr:cNvPr id="57361" name="Option Button 17" hidden="1">
                <a:extLst>
                  <a:ext uri="{63B3BB69-23CF-44E3-9099-C40C66FF867C}">
                    <a14:compatExt spid="_x0000_s57361"/>
                  </a:ext>
                  <a:ext uri="{FF2B5EF4-FFF2-40B4-BE49-F238E27FC236}">
                    <a16:creationId xmlns:a16="http://schemas.microsoft.com/office/drawing/2014/main" id="{00000000-0008-0000-0800-000011E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7362" name="Option Button 18" hidden="1">
                <a:extLst>
                  <a:ext uri="{63B3BB69-23CF-44E3-9099-C40C66FF867C}">
                    <a14:compatExt spid="_x0000_s57362"/>
                  </a:ext>
                  <a:ext uri="{FF2B5EF4-FFF2-40B4-BE49-F238E27FC236}">
                    <a16:creationId xmlns:a16="http://schemas.microsoft.com/office/drawing/2014/main" id="{00000000-0008-0000-0800-000012E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7363" name="Option Button 19" hidden="1">
                <a:extLst>
                  <a:ext uri="{63B3BB69-23CF-44E3-9099-C40C66FF867C}">
                    <a14:compatExt spid="_x0000_s57363"/>
                  </a:ext>
                  <a:ext uri="{FF2B5EF4-FFF2-40B4-BE49-F238E27FC236}">
                    <a16:creationId xmlns:a16="http://schemas.microsoft.com/office/drawing/2014/main" id="{00000000-0008-0000-0800-000013E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57364" name="Group Box 20" hidden="1">
              <a:extLst>
                <a:ext uri="{63B3BB69-23CF-44E3-9099-C40C66FF867C}">
                  <a14:compatExt spid="_x0000_s57364"/>
                </a:ext>
                <a:ext uri="{FF2B5EF4-FFF2-40B4-BE49-F238E27FC236}">
                  <a16:creationId xmlns:a16="http://schemas.microsoft.com/office/drawing/2014/main" id="{00000000-0008-0000-0800-000014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textlink="">
          <xdr:nvSpPr>
            <xdr:cNvPr id="57365" name="Group Box 21" hidden="1">
              <a:extLst>
                <a:ext uri="{63B3BB69-23CF-44E3-9099-C40C66FF867C}">
                  <a14:compatExt spid="_x0000_s57365"/>
                </a:ext>
                <a:ext uri="{FF2B5EF4-FFF2-40B4-BE49-F238E27FC236}">
                  <a16:creationId xmlns:a16="http://schemas.microsoft.com/office/drawing/2014/main" id="{00000000-0008-0000-0800-000015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57366" name="Group Box 22" hidden="1">
              <a:extLst>
                <a:ext uri="{63B3BB69-23CF-44E3-9099-C40C66FF867C}">
                  <a14:compatExt spid="_x0000_s57366"/>
                </a:ext>
                <a:ext uri="{FF2B5EF4-FFF2-40B4-BE49-F238E27FC236}">
                  <a16:creationId xmlns:a16="http://schemas.microsoft.com/office/drawing/2014/main" id="{00000000-0008-0000-0800-000016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textlink="">
          <xdr:nvSpPr>
            <xdr:cNvPr id="57367" name="Group Box 23" hidden="1">
              <a:extLst>
                <a:ext uri="{63B3BB69-23CF-44E3-9099-C40C66FF867C}">
                  <a14:compatExt spid="_x0000_s57367"/>
                </a:ext>
                <a:ext uri="{FF2B5EF4-FFF2-40B4-BE49-F238E27FC236}">
                  <a16:creationId xmlns:a16="http://schemas.microsoft.com/office/drawing/2014/main" id="{00000000-0008-0000-0800-000017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textlink="">
          <xdr:nvSpPr>
            <xdr:cNvPr id="57368" name="Group Box 24" hidden="1">
              <a:extLst>
                <a:ext uri="{63B3BB69-23CF-44E3-9099-C40C66FF867C}">
                  <a14:compatExt spid="_x0000_s57368"/>
                </a:ext>
                <a:ext uri="{FF2B5EF4-FFF2-40B4-BE49-F238E27FC236}">
                  <a16:creationId xmlns:a16="http://schemas.microsoft.com/office/drawing/2014/main" id="{00000000-0008-0000-0800-000018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57369" name="Group Box 25" hidden="1">
              <a:extLst>
                <a:ext uri="{63B3BB69-23CF-44E3-9099-C40C66FF867C}">
                  <a14:compatExt spid="_x0000_s57369"/>
                </a:ext>
                <a:ext uri="{FF2B5EF4-FFF2-40B4-BE49-F238E27FC236}">
                  <a16:creationId xmlns:a16="http://schemas.microsoft.com/office/drawing/2014/main" id="{00000000-0008-0000-0800-00001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textlink="">
          <xdr:nvSpPr>
            <xdr:cNvPr id="57370" name="Group Box 26" hidden="1">
              <a:extLst>
                <a:ext uri="{63B3BB69-23CF-44E3-9099-C40C66FF867C}">
                  <a14:compatExt spid="_x0000_s57370"/>
                </a:ext>
                <a:ext uri="{FF2B5EF4-FFF2-40B4-BE49-F238E27FC236}">
                  <a16:creationId xmlns:a16="http://schemas.microsoft.com/office/drawing/2014/main" id="{00000000-0008-0000-0800-00001A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57371" name="Group Box 27" hidden="1">
              <a:extLst>
                <a:ext uri="{63B3BB69-23CF-44E3-9099-C40C66FF867C}">
                  <a14:compatExt spid="_x0000_s57371"/>
                </a:ext>
                <a:ext uri="{FF2B5EF4-FFF2-40B4-BE49-F238E27FC236}">
                  <a16:creationId xmlns:a16="http://schemas.microsoft.com/office/drawing/2014/main" id="{00000000-0008-0000-0800-00001B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57372" name="Group Box 28" hidden="1">
              <a:extLst>
                <a:ext uri="{63B3BB69-23CF-44E3-9099-C40C66FF867C}">
                  <a14:compatExt spid="_x0000_s57372"/>
                </a:ext>
                <a:ext uri="{FF2B5EF4-FFF2-40B4-BE49-F238E27FC236}">
                  <a16:creationId xmlns:a16="http://schemas.microsoft.com/office/drawing/2014/main" id="{00000000-0008-0000-0800-00001C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57373" name="Group Box 29" hidden="1">
              <a:extLst>
                <a:ext uri="{63B3BB69-23CF-44E3-9099-C40C66FF867C}">
                  <a14:compatExt spid="_x0000_s57373"/>
                </a:ext>
                <a:ext uri="{FF2B5EF4-FFF2-40B4-BE49-F238E27FC236}">
                  <a16:creationId xmlns:a16="http://schemas.microsoft.com/office/drawing/2014/main" id="{00000000-0008-0000-0800-00001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75799" y="8239850"/>
              <a:ext cx="220577" cy="694590"/>
              <a:chOff x="5767566" y="8168721"/>
              <a:chExt cx="217617" cy="792441"/>
            </a:xfrm>
          </xdr:grpSpPr>
          <xdr:sp textlink="">
            <xdr:nvSpPr>
              <xdr:cNvPr id="57374" name="Option Button 30" hidden="1">
                <a:extLst>
                  <a:ext uri="{63B3BB69-23CF-44E3-9099-C40C66FF867C}">
                    <a14:compatExt spid="_x0000_s57374"/>
                  </a:ext>
                  <a:ext uri="{FF2B5EF4-FFF2-40B4-BE49-F238E27FC236}">
                    <a16:creationId xmlns:a16="http://schemas.microsoft.com/office/drawing/2014/main" id="{00000000-0008-0000-0800-00001EE00000}"/>
                  </a:ext>
                </a:extLst>
              </xdr:cNvPr>
              <xdr:cNvSpPr/>
            </xdr:nvSpPr>
            <xdr:spPr bwMode="auto">
              <a:xfrm>
                <a:off x="5768112" y="8168721"/>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7375" name="Option Button 31" hidden="1">
                <a:extLst>
                  <a:ext uri="{63B3BB69-23CF-44E3-9099-C40C66FF867C}">
                    <a14:compatExt spid="_x0000_s57375"/>
                  </a:ext>
                  <a:ext uri="{FF2B5EF4-FFF2-40B4-BE49-F238E27FC236}">
                    <a16:creationId xmlns:a16="http://schemas.microsoft.com/office/drawing/2014/main" id="{00000000-0008-0000-0800-00001FE00000}"/>
                  </a:ext>
                </a:extLst>
              </xdr:cNvPr>
              <xdr:cNvSpPr/>
            </xdr:nvSpPr>
            <xdr:spPr bwMode="auto">
              <a:xfrm>
                <a:off x="5767566" y="8723036"/>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72175" y="4276725"/>
              <a:ext cx="304800" cy="419100"/>
              <a:chOff x="45017" y="37725"/>
              <a:chExt cx="3039" cy="4869"/>
            </a:xfrm>
          </xdr:grpSpPr>
          <xdr:sp textlink="">
            <xdr:nvSpPr>
              <xdr:cNvPr id="57376" name="Option Button 32" hidden="1">
                <a:extLst>
                  <a:ext uri="{63B3BB69-23CF-44E3-9099-C40C66FF867C}">
                    <a14:compatExt spid="_x0000_s57376"/>
                  </a:ext>
                  <a:ext uri="{FF2B5EF4-FFF2-40B4-BE49-F238E27FC236}">
                    <a16:creationId xmlns:a16="http://schemas.microsoft.com/office/drawing/2014/main" id="{00000000-0008-0000-0800-000020E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7377" name="Option Button 33" hidden="1">
                <a:extLst>
                  <a:ext uri="{63B3BB69-23CF-44E3-9099-C40C66FF867C}">
                    <a14:compatExt spid="_x0000_s57377"/>
                  </a:ext>
                  <a:ext uri="{FF2B5EF4-FFF2-40B4-BE49-F238E27FC236}">
                    <a16:creationId xmlns:a16="http://schemas.microsoft.com/office/drawing/2014/main" id="{00000000-0008-0000-0800-000021E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72175" y="5715000"/>
              <a:ext cx="304800" cy="714375"/>
              <a:chOff x="57631" y="54838"/>
              <a:chExt cx="3018" cy="7876"/>
            </a:xfrm>
          </xdr:grpSpPr>
          <xdr:sp textlink="">
            <xdr:nvSpPr>
              <xdr:cNvPr id="57378" name="Option Button 34" hidden="1">
                <a:extLst>
                  <a:ext uri="{63B3BB69-23CF-44E3-9099-C40C66FF867C}">
                    <a14:compatExt spid="_x0000_s57378"/>
                  </a:ext>
                  <a:ext uri="{FF2B5EF4-FFF2-40B4-BE49-F238E27FC236}">
                    <a16:creationId xmlns:a16="http://schemas.microsoft.com/office/drawing/2014/main" id="{00000000-0008-0000-0800-000022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7379" name="Option Button 35" hidden="1">
                <a:extLst>
                  <a:ext uri="{63B3BB69-23CF-44E3-9099-C40C66FF867C}">
                    <a14:compatExt spid="_x0000_s57379"/>
                  </a:ext>
                  <a:ext uri="{FF2B5EF4-FFF2-40B4-BE49-F238E27FC236}">
                    <a16:creationId xmlns:a16="http://schemas.microsoft.com/office/drawing/2014/main" id="{00000000-0008-0000-0800-000023E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7380" name="Option Button 36" hidden="1">
                <a:extLst>
                  <a:ext uri="{63B3BB69-23CF-44E3-9099-C40C66FF867C}">
                    <a14:compatExt spid="_x0000_s57380"/>
                  </a:ext>
                  <a:ext uri="{FF2B5EF4-FFF2-40B4-BE49-F238E27FC236}">
                    <a16:creationId xmlns:a16="http://schemas.microsoft.com/office/drawing/2014/main" id="{00000000-0008-0000-0800-000024E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8553" y="7408601"/>
              <a:ext cx="232948" cy="707094"/>
              <a:chOff x="45321" y="72871"/>
              <a:chExt cx="2304" cy="6586"/>
            </a:xfrm>
          </xdr:grpSpPr>
          <xdr:sp textlink="">
            <xdr:nvSpPr>
              <xdr:cNvPr id="57381" name="Option Button 37" hidden="1">
                <a:extLst>
                  <a:ext uri="{63B3BB69-23CF-44E3-9099-C40C66FF867C}">
                    <a14:compatExt spid="_x0000_s57381"/>
                  </a:ext>
                  <a:ext uri="{FF2B5EF4-FFF2-40B4-BE49-F238E27FC236}">
                    <a16:creationId xmlns:a16="http://schemas.microsoft.com/office/drawing/2014/main" id="{00000000-0008-0000-0800-000025E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7382" name="Option Button 38" hidden="1">
                <a:extLst>
                  <a:ext uri="{63B3BB69-23CF-44E3-9099-C40C66FF867C}">
                    <a14:compatExt spid="_x0000_s57382"/>
                  </a:ext>
                  <a:ext uri="{FF2B5EF4-FFF2-40B4-BE49-F238E27FC236}">
                    <a16:creationId xmlns:a16="http://schemas.microsoft.com/office/drawing/2014/main" id="{00000000-0008-0000-0800-000026E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9256" y="8232477"/>
              <a:ext cx="200248" cy="744722"/>
              <a:chOff x="4539003" y="8166040"/>
              <a:chExt cx="208649" cy="749771"/>
            </a:xfrm>
          </xdr:grpSpPr>
          <xdr:sp textlink="">
            <xdr:nvSpPr>
              <xdr:cNvPr id="57383" name="Option Button 39" hidden="1">
                <a:extLst>
                  <a:ext uri="{63B3BB69-23CF-44E3-9099-C40C66FF867C}">
                    <a14:compatExt spid="_x0000_s57383"/>
                  </a:ext>
                  <a:ext uri="{FF2B5EF4-FFF2-40B4-BE49-F238E27FC236}">
                    <a16:creationId xmlns:a16="http://schemas.microsoft.com/office/drawing/2014/main" id="{00000000-0008-0000-0800-000027E00000}"/>
                  </a:ext>
                </a:extLst>
              </xdr:cNvPr>
              <xdr:cNvSpPr/>
            </xdr:nvSpPr>
            <xdr:spPr bwMode="auto">
              <a:xfrm>
                <a:off x="4540543"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7384" name="Option Button 40" hidden="1">
                <a:extLst>
                  <a:ext uri="{63B3BB69-23CF-44E3-9099-C40C66FF867C}">
                    <a14:compatExt spid="_x0000_s57384"/>
                  </a:ext>
                  <a:ext uri="{FF2B5EF4-FFF2-40B4-BE49-F238E27FC236}">
                    <a16:creationId xmlns:a16="http://schemas.microsoft.com/office/drawing/2014/main" id="{00000000-0008-0000-0800-000028E00000}"/>
                  </a:ext>
                </a:extLst>
              </xdr:cNvPr>
              <xdr:cNvSpPr/>
            </xdr:nvSpPr>
            <xdr:spPr bwMode="auto">
              <a:xfrm>
                <a:off x="4539003"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57385" name="Group Box 41" hidden="1">
              <a:extLst>
                <a:ext uri="{63B3BB69-23CF-44E3-9099-C40C66FF867C}">
                  <a14:compatExt spid="_x0000_s57385"/>
                </a:ext>
                <a:ext uri="{FF2B5EF4-FFF2-40B4-BE49-F238E27FC236}">
                  <a16:creationId xmlns:a16="http://schemas.microsoft.com/office/drawing/2014/main" id="{00000000-0008-0000-0800-00002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80567" y="7395550"/>
              <a:ext cx="304802" cy="710980"/>
              <a:chOff x="5809589" y="7290624"/>
              <a:chExt cx="301595" cy="707491"/>
            </a:xfrm>
          </xdr:grpSpPr>
          <xdr:sp textlink="">
            <xdr:nvSpPr>
              <xdr:cNvPr id="57386" name="Option Button 42" hidden="1">
                <a:extLst>
                  <a:ext uri="{63B3BB69-23CF-44E3-9099-C40C66FF867C}">
                    <a14:compatExt spid="_x0000_s57386"/>
                  </a:ext>
                  <a:ext uri="{FF2B5EF4-FFF2-40B4-BE49-F238E27FC236}">
                    <a16:creationId xmlns:a16="http://schemas.microsoft.com/office/drawing/2014/main" id="{00000000-0008-0000-0800-00002AE00000}"/>
                  </a:ext>
                </a:extLst>
              </xdr:cNvPr>
              <xdr:cNvSpPr/>
            </xdr:nvSpPr>
            <xdr:spPr bwMode="auto">
              <a:xfrm>
                <a:off x="5809589" y="729062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7387" name="Option Button 43" hidden="1">
                <a:extLst>
                  <a:ext uri="{63B3BB69-23CF-44E3-9099-C40C66FF867C}">
                    <a14:compatExt spid="_x0000_s57387"/>
                  </a:ext>
                  <a:ext uri="{FF2B5EF4-FFF2-40B4-BE49-F238E27FC236}">
                    <a16:creationId xmlns:a16="http://schemas.microsoft.com/office/drawing/2014/main" id="{00000000-0008-0000-0800-00002BE00000}"/>
                  </a:ext>
                </a:extLst>
              </xdr:cNvPr>
              <xdr:cNvSpPr/>
            </xdr:nvSpPr>
            <xdr:spPr bwMode="auto">
              <a:xfrm>
                <a:off x="5809590" y="775254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72175" y="4857750"/>
              <a:ext cx="304800" cy="685800"/>
              <a:chOff x="57686" y="45007"/>
              <a:chExt cx="3018" cy="8207"/>
            </a:xfrm>
          </xdr:grpSpPr>
          <xdr:sp textlink="">
            <xdr:nvSpPr>
              <xdr:cNvPr id="57388" name="Option Button 44" hidden="1">
                <a:extLst>
                  <a:ext uri="{63B3BB69-23CF-44E3-9099-C40C66FF867C}">
                    <a14:compatExt spid="_x0000_s57388"/>
                  </a:ext>
                  <a:ext uri="{FF2B5EF4-FFF2-40B4-BE49-F238E27FC236}">
                    <a16:creationId xmlns:a16="http://schemas.microsoft.com/office/drawing/2014/main" id="{00000000-0008-0000-0800-00002CE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7389" name="Option Button 45" hidden="1">
                <a:extLst>
                  <a:ext uri="{63B3BB69-23CF-44E3-9099-C40C66FF867C}">
                    <a14:compatExt spid="_x0000_s57389"/>
                  </a:ext>
                  <a:ext uri="{FF2B5EF4-FFF2-40B4-BE49-F238E27FC236}">
                    <a16:creationId xmlns:a16="http://schemas.microsoft.com/office/drawing/2014/main" id="{00000000-0008-0000-0800-00002DE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7390" name="Option Button 46" hidden="1">
                <a:extLst>
                  <a:ext uri="{63B3BB69-23CF-44E3-9099-C40C66FF867C}">
                    <a14:compatExt spid="_x0000_s57390"/>
                  </a:ext>
                  <a:ext uri="{FF2B5EF4-FFF2-40B4-BE49-F238E27FC236}">
                    <a16:creationId xmlns:a16="http://schemas.microsoft.com/office/drawing/2014/main" id="{00000000-0008-0000-0800-00002EE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72175" y="6581775"/>
              <a:ext cx="304800" cy="685800"/>
              <a:chOff x="57631" y="54838"/>
              <a:chExt cx="3018" cy="7963"/>
            </a:xfrm>
          </xdr:grpSpPr>
          <xdr:sp textlink="">
            <xdr:nvSpPr>
              <xdr:cNvPr id="57391" name="Option Button 47" hidden="1">
                <a:extLst>
                  <a:ext uri="{63B3BB69-23CF-44E3-9099-C40C66FF867C}">
                    <a14:compatExt spid="_x0000_s57391"/>
                  </a:ext>
                  <a:ext uri="{FF2B5EF4-FFF2-40B4-BE49-F238E27FC236}">
                    <a16:creationId xmlns:a16="http://schemas.microsoft.com/office/drawing/2014/main" id="{00000000-0008-0000-0800-00002F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7392" name="Option Button 48" hidden="1">
                <a:extLst>
                  <a:ext uri="{63B3BB69-23CF-44E3-9099-C40C66FF867C}">
                    <a14:compatExt spid="_x0000_s57392"/>
                  </a:ext>
                  <a:ext uri="{FF2B5EF4-FFF2-40B4-BE49-F238E27FC236}">
                    <a16:creationId xmlns:a16="http://schemas.microsoft.com/office/drawing/2014/main" id="{00000000-0008-0000-0800-000030E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57393" name="Option Button 49" hidden="1">
                <a:extLst>
                  <a:ext uri="{63B3BB69-23CF-44E3-9099-C40C66FF867C}">
                    <a14:compatExt spid="_x0000_s57393"/>
                  </a:ext>
                  <a:ext uri="{FF2B5EF4-FFF2-40B4-BE49-F238E27FC236}">
                    <a16:creationId xmlns:a16="http://schemas.microsoft.com/office/drawing/2014/main" id="{00000000-0008-0000-0800-000031E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trlProp" Target="../ctrlProps/ctrlProp62.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10.xml.rels>&#65279;<?xml version="1.0" encoding="utf-8" standalone="yes"?>
<Relationships xmlns="http://schemas.openxmlformats.org/package/2006/relationships"><Relationship Id="rId13" Type="http://schemas.openxmlformats.org/officeDocument/2006/relationships/ctrlProp" Target="../ctrlProps/ctrlProp464.xml" /><Relationship Id="rId18" Type="http://schemas.openxmlformats.org/officeDocument/2006/relationships/ctrlProp" Target="../ctrlProps/ctrlProp469.xml" /><Relationship Id="rId26" Type="http://schemas.openxmlformats.org/officeDocument/2006/relationships/ctrlProp" Target="../ctrlProps/ctrlProp477.xml" /><Relationship Id="rId39" Type="http://schemas.openxmlformats.org/officeDocument/2006/relationships/ctrlProp" Target="../ctrlProps/ctrlProp490.xml" /><Relationship Id="rId21" Type="http://schemas.openxmlformats.org/officeDocument/2006/relationships/ctrlProp" Target="../ctrlProps/ctrlProp472.xml" /><Relationship Id="rId34" Type="http://schemas.openxmlformats.org/officeDocument/2006/relationships/ctrlProp" Target="../ctrlProps/ctrlProp485.xml" /><Relationship Id="rId42" Type="http://schemas.openxmlformats.org/officeDocument/2006/relationships/ctrlProp" Target="../ctrlProps/ctrlProp493.xml" /><Relationship Id="rId47" Type="http://schemas.openxmlformats.org/officeDocument/2006/relationships/ctrlProp" Target="../ctrlProps/ctrlProp498.xml" /><Relationship Id="rId50" Type="http://schemas.openxmlformats.org/officeDocument/2006/relationships/ctrlProp" Target="../ctrlProps/ctrlProp501.xml" /><Relationship Id="rId7" Type="http://schemas.openxmlformats.org/officeDocument/2006/relationships/ctrlProp" Target="../ctrlProps/ctrlProp458.xml" /><Relationship Id="rId2" Type="http://schemas.openxmlformats.org/officeDocument/2006/relationships/drawing" Target="../drawings/drawing10.xml" /><Relationship Id="rId16" Type="http://schemas.openxmlformats.org/officeDocument/2006/relationships/ctrlProp" Target="../ctrlProps/ctrlProp467.xml" /><Relationship Id="rId29" Type="http://schemas.openxmlformats.org/officeDocument/2006/relationships/ctrlProp" Target="../ctrlProps/ctrlProp480.xml" /><Relationship Id="rId11" Type="http://schemas.openxmlformats.org/officeDocument/2006/relationships/ctrlProp" Target="../ctrlProps/ctrlProp462.xml" /><Relationship Id="rId24" Type="http://schemas.openxmlformats.org/officeDocument/2006/relationships/ctrlProp" Target="../ctrlProps/ctrlProp475.xml" /><Relationship Id="rId32" Type="http://schemas.openxmlformats.org/officeDocument/2006/relationships/ctrlProp" Target="../ctrlProps/ctrlProp483.xml" /><Relationship Id="rId37" Type="http://schemas.openxmlformats.org/officeDocument/2006/relationships/ctrlProp" Target="../ctrlProps/ctrlProp488.xml" /><Relationship Id="rId40" Type="http://schemas.openxmlformats.org/officeDocument/2006/relationships/ctrlProp" Target="../ctrlProps/ctrlProp491.xml" /><Relationship Id="rId45" Type="http://schemas.openxmlformats.org/officeDocument/2006/relationships/ctrlProp" Target="../ctrlProps/ctrlProp496.xml" /><Relationship Id="rId5" Type="http://schemas.openxmlformats.org/officeDocument/2006/relationships/ctrlProp" Target="../ctrlProps/ctrlProp456.xml" /><Relationship Id="rId10" Type="http://schemas.openxmlformats.org/officeDocument/2006/relationships/ctrlProp" Target="../ctrlProps/ctrlProp461.xml" /><Relationship Id="rId19" Type="http://schemas.openxmlformats.org/officeDocument/2006/relationships/ctrlProp" Target="../ctrlProps/ctrlProp470.xml" /><Relationship Id="rId31" Type="http://schemas.openxmlformats.org/officeDocument/2006/relationships/ctrlProp" Target="../ctrlProps/ctrlProp482.xml" /><Relationship Id="rId44" Type="http://schemas.openxmlformats.org/officeDocument/2006/relationships/ctrlProp" Target="../ctrlProps/ctrlProp495.xml" /><Relationship Id="rId52" Type="http://schemas.openxmlformats.org/officeDocument/2006/relationships/ctrlProp" Target="../ctrlProps/ctrlProp503.xml" /><Relationship Id="rId4" Type="http://schemas.openxmlformats.org/officeDocument/2006/relationships/ctrlProp" Target="../ctrlProps/ctrlProp455.xml" /><Relationship Id="rId9" Type="http://schemas.openxmlformats.org/officeDocument/2006/relationships/ctrlProp" Target="../ctrlProps/ctrlProp460.xml" /><Relationship Id="rId14" Type="http://schemas.openxmlformats.org/officeDocument/2006/relationships/ctrlProp" Target="../ctrlProps/ctrlProp465.xml" /><Relationship Id="rId22" Type="http://schemas.openxmlformats.org/officeDocument/2006/relationships/ctrlProp" Target="../ctrlProps/ctrlProp473.xml" /><Relationship Id="rId27" Type="http://schemas.openxmlformats.org/officeDocument/2006/relationships/ctrlProp" Target="../ctrlProps/ctrlProp478.xml" /><Relationship Id="rId30" Type="http://schemas.openxmlformats.org/officeDocument/2006/relationships/ctrlProp" Target="../ctrlProps/ctrlProp481.xml" /><Relationship Id="rId35" Type="http://schemas.openxmlformats.org/officeDocument/2006/relationships/ctrlProp" Target="../ctrlProps/ctrlProp486.xml" /><Relationship Id="rId43" Type="http://schemas.openxmlformats.org/officeDocument/2006/relationships/ctrlProp" Target="../ctrlProps/ctrlProp494.xml" /><Relationship Id="rId48" Type="http://schemas.openxmlformats.org/officeDocument/2006/relationships/ctrlProp" Target="../ctrlProps/ctrlProp499.xml" /><Relationship Id="rId8" Type="http://schemas.openxmlformats.org/officeDocument/2006/relationships/ctrlProp" Target="../ctrlProps/ctrlProp459.xml" /><Relationship Id="rId51" Type="http://schemas.openxmlformats.org/officeDocument/2006/relationships/ctrlProp" Target="../ctrlProps/ctrlProp502.xml" /><Relationship Id="rId3" Type="http://schemas.openxmlformats.org/officeDocument/2006/relationships/vmlDrawing" Target="../drawings/vmlDrawing10.vml" /><Relationship Id="rId12" Type="http://schemas.openxmlformats.org/officeDocument/2006/relationships/ctrlProp" Target="../ctrlProps/ctrlProp463.xml" /><Relationship Id="rId17" Type="http://schemas.openxmlformats.org/officeDocument/2006/relationships/ctrlProp" Target="../ctrlProps/ctrlProp468.xml" /><Relationship Id="rId25" Type="http://schemas.openxmlformats.org/officeDocument/2006/relationships/ctrlProp" Target="../ctrlProps/ctrlProp476.xml" /><Relationship Id="rId33" Type="http://schemas.openxmlformats.org/officeDocument/2006/relationships/ctrlProp" Target="../ctrlProps/ctrlProp484.xml" /><Relationship Id="rId38" Type="http://schemas.openxmlformats.org/officeDocument/2006/relationships/ctrlProp" Target="../ctrlProps/ctrlProp489.xml" /><Relationship Id="rId46" Type="http://schemas.openxmlformats.org/officeDocument/2006/relationships/ctrlProp" Target="../ctrlProps/ctrlProp497.xml" /><Relationship Id="rId20" Type="http://schemas.openxmlformats.org/officeDocument/2006/relationships/ctrlProp" Target="../ctrlProps/ctrlProp471.xml" /><Relationship Id="rId41" Type="http://schemas.openxmlformats.org/officeDocument/2006/relationships/ctrlProp" Target="../ctrlProps/ctrlProp492.xml" /><Relationship Id="rId6" Type="http://schemas.openxmlformats.org/officeDocument/2006/relationships/ctrlProp" Target="../ctrlProps/ctrlProp457.xml" /><Relationship Id="rId15" Type="http://schemas.openxmlformats.org/officeDocument/2006/relationships/ctrlProp" Target="../ctrlProps/ctrlProp466.xml" /><Relationship Id="rId23" Type="http://schemas.openxmlformats.org/officeDocument/2006/relationships/ctrlProp" Target="../ctrlProps/ctrlProp474.xml" /><Relationship Id="rId28" Type="http://schemas.openxmlformats.org/officeDocument/2006/relationships/ctrlProp" Target="../ctrlProps/ctrlProp479.xml" /><Relationship Id="rId36" Type="http://schemas.openxmlformats.org/officeDocument/2006/relationships/ctrlProp" Target="../ctrlProps/ctrlProp487.xml" /><Relationship Id="rId49" Type="http://schemas.openxmlformats.org/officeDocument/2006/relationships/ctrlProp" Target="../ctrlProps/ctrlProp500.xml" /></Relationships>
</file>

<file path=xl/worksheets/_rels/sheet11.xml.rels>&#65279;<?xml version="1.0" encoding="utf-8" standalone="yes"?>
<Relationships xmlns="http://schemas.openxmlformats.org/package/2006/relationships"><Relationship Id="rId13" Type="http://schemas.openxmlformats.org/officeDocument/2006/relationships/ctrlProp" Target="../ctrlProps/ctrlProp513.xml" /><Relationship Id="rId18" Type="http://schemas.openxmlformats.org/officeDocument/2006/relationships/ctrlProp" Target="../ctrlProps/ctrlProp518.xml" /><Relationship Id="rId26" Type="http://schemas.openxmlformats.org/officeDocument/2006/relationships/ctrlProp" Target="../ctrlProps/ctrlProp526.xml" /><Relationship Id="rId39" Type="http://schemas.openxmlformats.org/officeDocument/2006/relationships/ctrlProp" Target="../ctrlProps/ctrlProp539.xml" /><Relationship Id="rId21" Type="http://schemas.openxmlformats.org/officeDocument/2006/relationships/ctrlProp" Target="../ctrlProps/ctrlProp521.xml" /><Relationship Id="rId34" Type="http://schemas.openxmlformats.org/officeDocument/2006/relationships/ctrlProp" Target="../ctrlProps/ctrlProp534.xml" /><Relationship Id="rId42" Type="http://schemas.openxmlformats.org/officeDocument/2006/relationships/ctrlProp" Target="../ctrlProps/ctrlProp542.xml" /><Relationship Id="rId47" Type="http://schemas.openxmlformats.org/officeDocument/2006/relationships/ctrlProp" Target="../ctrlProps/ctrlProp547.xml" /><Relationship Id="rId50" Type="http://schemas.openxmlformats.org/officeDocument/2006/relationships/ctrlProp" Target="../ctrlProps/ctrlProp550.xml" /><Relationship Id="rId7" Type="http://schemas.openxmlformats.org/officeDocument/2006/relationships/ctrlProp" Target="../ctrlProps/ctrlProp507.xml" /><Relationship Id="rId2" Type="http://schemas.openxmlformats.org/officeDocument/2006/relationships/drawing" Target="../drawings/drawing11.xml" /><Relationship Id="rId16" Type="http://schemas.openxmlformats.org/officeDocument/2006/relationships/ctrlProp" Target="../ctrlProps/ctrlProp516.xml" /><Relationship Id="rId29" Type="http://schemas.openxmlformats.org/officeDocument/2006/relationships/ctrlProp" Target="../ctrlProps/ctrlProp529.xml" /><Relationship Id="rId11" Type="http://schemas.openxmlformats.org/officeDocument/2006/relationships/ctrlProp" Target="../ctrlProps/ctrlProp511.xml" /><Relationship Id="rId24" Type="http://schemas.openxmlformats.org/officeDocument/2006/relationships/ctrlProp" Target="../ctrlProps/ctrlProp524.xml" /><Relationship Id="rId32" Type="http://schemas.openxmlformats.org/officeDocument/2006/relationships/ctrlProp" Target="../ctrlProps/ctrlProp532.xml" /><Relationship Id="rId37" Type="http://schemas.openxmlformats.org/officeDocument/2006/relationships/ctrlProp" Target="../ctrlProps/ctrlProp537.xml" /><Relationship Id="rId40" Type="http://schemas.openxmlformats.org/officeDocument/2006/relationships/ctrlProp" Target="../ctrlProps/ctrlProp540.xml" /><Relationship Id="rId45" Type="http://schemas.openxmlformats.org/officeDocument/2006/relationships/ctrlProp" Target="../ctrlProps/ctrlProp545.xml" /><Relationship Id="rId5" Type="http://schemas.openxmlformats.org/officeDocument/2006/relationships/ctrlProp" Target="../ctrlProps/ctrlProp505.xml" /><Relationship Id="rId10" Type="http://schemas.openxmlformats.org/officeDocument/2006/relationships/ctrlProp" Target="../ctrlProps/ctrlProp510.xml" /><Relationship Id="rId19" Type="http://schemas.openxmlformats.org/officeDocument/2006/relationships/ctrlProp" Target="../ctrlProps/ctrlProp519.xml" /><Relationship Id="rId31" Type="http://schemas.openxmlformats.org/officeDocument/2006/relationships/ctrlProp" Target="../ctrlProps/ctrlProp531.xml" /><Relationship Id="rId44" Type="http://schemas.openxmlformats.org/officeDocument/2006/relationships/ctrlProp" Target="../ctrlProps/ctrlProp544.xml" /><Relationship Id="rId52" Type="http://schemas.openxmlformats.org/officeDocument/2006/relationships/ctrlProp" Target="../ctrlProps/ctrlProp552.xml" /><Relationship Id="rId4" Type="http://schemas.openxmlformats.org/officeDocument/2006/relationships/ctrlProp" Target="../ctrlProps/ctrlProp504.xml" /><Relationship Id="rId9" Type="http://schemas.openxmlformats.org/officeDocument/2006/relationships/ctrlProp" Target="../ctrlProps/ctrlProp509.xml" /><Relationship Id="rId14" Type="http://schemas.openxmlformats.org/officeDocument/2006/relationships/ctrlProp" Target="../ctrlProps/ctrlProp514.xml" /><Relationship Id="rId22" Type="http://schemas.openxmlformats.org/officeDocument/2006/relationships/ctrlProp" Target="../ctrlProps/ctrlProp522.xml" /><Relationship Id="rId27" Type="http://schemas.openxmlformats.org/officeDocument/2006/relationships/ctrlProp" Target="../ctrlProps/ctrlProp527.xml" /><Relationship Id="rId30" Type="http://schemas.openxmlformats.org/officeDocument/2006/relationships/ctrlProp" Target="../ctrlProps/ctrlProp530.xml" /><Relationship Id="rId35" Type="http://schemas.openxmlformats.org/officeDocument/2006/relationships/ctrlProp" Target="../ctrlProps/ctrlProp535.xml" /><Relationship Id="rId43" Type="http://schemas.openxmlformats.org/officeDocument/2006/relationships/ctrlProp" Target="../ctrlProps/ctrlProp543.xml" /><Relationship Id="rId48" Type="http://schemas.openxmlformats.org/officeDocument/2006/relationships/ctrlProp" Target="../ctrlProps/ctrlProp548.xml" /><Relationship Id="rId8" Type="http://schemas.openxmlformats.org/officeDocument/2006/relationships/ctrlProp" Target="../ctrlProps/ctrlProp508.xml" /><Relationship Id="rId51" Type="http://schemas.openxmlformats.org/officeDocument/2006/relationships/ctrlProp" Target="../ctrlProps/ctrlProp551.xml" /><Relationship Id="rId3" Type="http://schemas.openxmlformats.org/officeDocument/2006/relationships/vmlDrawing" Target="../drawings/vmlDrawing11.vml" /><Relationship Id="rId12" Type="http://schemas.openxmlformats.org/officeDocument/2006/relationships/ctrlProp" Target="../ctrlProps/ctrlProp512.xml" /><Relationship Id="rId17" Type="http://schemas.openxmlformats.org/officeDocument/2006/relationships/ctrlProp" Target="../ctrlProps/ctrlProp517.xml" /><Relationship Id="rId25" Type="http://schemas.openxmlformats.org/officeDocument/2006/relationships/ctrlProp" Target="../ctrlProps/ctrlProp525.xml" /><Relationship Id="rId33" Type="http://schemas.openxmlformats.org/officeDocument/2006/relationships/ctrlProp" Target="../ctrlProps/ctrlProp533.xml" /><Relationship Id="rId38" Type="http://schemas.openxmlformats.org/officeDocument/2006/relationships/ctrlProp" Target="../ctrlProps/ctrlProp538.xml" /><Relationship Id="rId46" Type="http://schemas.openxmlformats.org/officeDocument/2006/relationships/ctrlProp" Target="../ctrlProps/ctrlProp546.xml" /><Relationship Id="rId20" Type="http://schemas.openxmlformats.org/officeDocument/2006/relationships/ctrlProp" Target="../ctrlProps/ctrlProp520.xml" /><Relationship Id="rId41" Type="http://schemas.openxmlformats.org/officeDocument/2006/relationships/ctrlProp" Target="../ctrlProps/ctrlProp541.xml" /><Relationship Id="rId6" Type="http://schemas.openxmlformats.org/officeDocument/2006/relationships/ctrlProp" Target="../ctrlProps/ctrlProp506.xml" /><Relationship Id="rId15" Type="http://schemas.openxmlformats.org/officeDocument/2006/relationships/ctrlProp" Target="../ctrlProps/ctrlProp515.xml" /><Relationship Id="rId23" Type="http://schemas.openxmlformats.org/officeDocument/2006/relationships/ctrlProp" Target="../ctrlProps/ctrlProp523.xml" /><Relationship Id="rId28" Type="http://schemas.openxmlformats.org/officeDocument/2006/relationships/ctrlProp" Target="../ctrlProps/ctrlProp528.xml" /><Relationship Id="rId36" Type="http://schemas.openxmlformats.org/officeDocument/2006/relationships/ctrlProp" Target="../ctrlProps/ctrlProp536.xml" /><Relationship Id="rId49" Type="http://schemas.openxmlformats.org/officeDocument/2006/relationships/ctrlProp" Target="../ctrlProps/ctrlProp549.xml" /></Relationships>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13" Type="http://schemas.openxmlformats.org/officeDocument/2006/relationships/ctrlProp" Target="../ctrlProps/ctrlProp72.xml" /><Relationship Id="rId18" Type="http://schemas.openxmlformats.org/officeDocument/2006/relationships/ctrlProp" Target="../ctrlProps/ctrlProp77.xml" /><Relationship Id="rId26" Type="http://schemas.openxmlformats.org/officeDocument/2006/relationships/ctrlProp" Target="../ctrlProps/ctrlProp85.xml" /><Relationship Id="rId39" Type="http://schemas.openxmlformats.org/officeDocument/2006/relationships/ctrlProp" Target="../ctrlProps/ctrlProp98.xml" /><Relationship Id="rId21" Type="http://schemas.openxmlformats.org/officeDocument/2006/relationships/ctrlProp" Target="../ctrlProps/ctrlProp80.xml" /><Relationship Id="rId34" Type="http://schemas.openxmlformats.org/officeDocument/2006/relationships/ctrlProp" Target="../ctrlProps/ctrlProp93.xml" /><Relationship Id="rId42" Type="http://schemas.openxmlformats.org/officeDocument/2006/relationships/ctrlProp" Target="../ctrlProps/ctrlProp101.xml" /><Relationship Id="rId47" Type="http://schemas.openxmlformats.org/officeDocument/2006/relationships/ctrlProp" Target="../ctrlProps/ctrlProp106.xml" /><Relationship Id="rId50" Type="http://schemas.openxmlformats.org/officeDocument/2006/relationships/ctrlProp" Target="../ctrlProps/ctrlProp109.xml" /><Relationship Id="rId7" Type="http://schemas.openxmlformats.org/officeDocument/2006/relationships/ctrlProp" Target="../ctrlProps/ctrlProp66.xml" /><Relationship Id="rId2" Type="http://schemas.openxmlformats.org/officeDocument/2006/relationships/drawing" Target="../drawings/drawing2.xml" /><Relationship Id="rId16" Type="http://schemas.openxmlformats.org/officeDocument/2006/relationships/ctrlProp" Target="../ctrlProps/ctrlProp75.xml" /><Relationship Id="rId29" Type="http://schemas.openxmlformats.org/officeDocument/2006/relationships/ctrlProp" Target="../ctrlProps/ctrlProp88.xml" /><Relationship Id="rId11" Type="http://schemas.openxmlformats.org/officeDocument/2006/relationships/ctrlProp" Target="../ctrlProps/ctrlProp70.xml" /><Relationship Id="rId24" Type="http://schemas.openxmlformats.org/officeDocument/2006/relationships/ctrlProp" Target="../ctrlProps/ctrlProp83.xml" /><Relationship Id="rId32" Type="http://schemas.openxmlformats.org/officeDocument/2006/relationships/ctrlProp" Target="../ctrlProps/ctrlProp91.xml" /><Relationship Id="rId37" Type="http://schemas.openxmlformats.org/officeDocument/2006/relationships/ctrlProp" Target="../ctrlProps/ctrlProp96.xml" /><Relationship Id="rId40" Type="http://schemas.openxmlformats.org/officeDocument/2006/relationships/ctrlProp" Target="../ctrlProps/ctrlProp99.xml" /><Relationship Id="rId45" Type="http://schemas.openxmlformats.org/officeDocument/2006/relationships/ctrlProp" Target="../ctrlProps/ctrlProp104.xml" /><Relationship Id="rId5" Type="http://schemas.openxmlformats.org/officeDocument/2006/relationships/ctrlProp" Target="../ctrlProps/ctrlProp64.xml" /><Relationship Id="rId10" Type="http://schemas.openxmlformats.org/officeDocument/2006/relationships/ctrlProp" Target="../ctrlProps/ctrlProp69.xml" /><Relationship Id="rId19" Type="http://schemas.openxmlformats.org/officeDocument/2006/relationships/ctrlProp" Target="../ctrlProps/ctrlProp78.xml" /><Relationship Id="rId31" Type="http://schemas.openxmlformats.org/officeDocument/2006/relationships/ctrlProp" Target="../ctrlProps/ctrlProp90.xml" /><Relationship Id="rId44" Type="http://schemas.openxmlformats.org/officeDocument/2006/relationships/ctrlProp" Target="../ctrlProps/ctrlProp103.xml" /><Relationship Id="rId52" Type="http://schemas.openxmlformats.org/officeDocument/2006/relationships/ctrlProp" Target="../ctrlProps/ctrlProp111.xml" /><Relationship Id="rId4" Type="http://schemas.openxmlformats.org/officeDocument/2006/relationships/ctrlProp" Target="../ctrlProps/ctrlProp63.xml" /><Relationship Id="rId9" Type="http://schemas.openxmlformats.org/officeDocument/2006/relationships/ctrlProp" Target="../ctrlProps/ctrlProp68.xml" /><Relationship Id="rId14" Type="http://schemas.openxmlformats.org/officeDocument/2006/relationships/ctrlProp" Target="../ctrlProps/ctrlProp73.xml" /><Relationship Id="rId22" Type="http://schemas.openxmlformats.org/officeDocument/2006/relationships/ctrlProp" Target="../ctrlProps/ctrlProp81.xml" /><Relationship Id="rId27" Type="http://schemas.openxmlformats.org/officeDocument/2006/relationships/ctrlProp" Target="../ctrlProps/ctrlProp86.xml" /><Relationship Id="rId30" Type="http://schemas.openxmlformats.org/officeDocument/2006/relationships/ctrlProp" Target="../ctrlProps/ctrlProp89.xml" /><Relationship Id="rId35" Type="http://schemas.openxmlformats.org/officeDocument/2006/relationships/ctrlProp" Target="../ctrlProps/ctrlProp94.xml" /><Relationship Id="rId43" Type="http://schemas.openxmlformats.org/officeDocument/2006/relationships/ctrlProp" Target="../ctrlProps/ctrlProp102.xml" /><Relationship Id="rId48" Type="http://schemas.openxmlformats.org/officeDocument/2006/relationships/ctrlProp" Target="../ctrlProps/ctrlProp107.xml" /><Relationship Id="rId8" Type="http://schemas.openxmlformats.org/officeDocument/2006/relationships/ctrlProp" Target="../ctrlProps/ctrlProp67.xml" /><Relationship Id="rId51" Type="http://schemas.openxmlformats.org/officeDocument/2006/relationships/ctrlProp" Target="../ctrlProps/ctrlProp110.xml" /><Relationship Id="rId3" Type="http://schemas.openxmlformats.org/officeDocument/2006/relationships/vmlDrawing" Target="../drawings/vmlDrawing2.vml" /><Relationship Id="rId12" Type="http://schemas.openxmlformats.org/officeDocument/2006/relationships/ctrlProp" Target="../ctrlProps/ctrlProp71.xml" /><Relationship Id="rId17" Type="http://schemas.openxmlformats.org/officeDocument/2006/relationships/ctrlProp" Target="../ctrlProps/ctrlProp76.xml" /><Relationship Id="rId25" Type="http://schemas.openxmlformats.org/officeDocument/2006/relationships/ctrlProp" Target="../ctrlProps/ctrlProp84.xml" /><Relationship Id="rId33" Type="http://schemas.openxmlformats.org/officeDocument/2006/relationships/ctrlProp" Target="../ctrlProps/ctrlProp92.xml" /><Relationship Id="rId38" Type="http://schemas.openxmlformats.org/officeDocument/2006/relationships/ctrlProp" Target="../ctrlProps/ctrlProp97.xml" /><Relationship Id="rId46" Type="http://schemas.openxmlformats.org/officeDocument/2006/relationships/ctrlProp" Target="../ctrlProps/ctrlProp105.xml" /><Relationship Id="rId20" Type="http://schemas.openxmlformats.org/officeDocument/2006/relationships/ctrlProp" Target="../ctrlProps/ctrlProp79.xml" /><Relationship Id="rId41" Type="http://schemas.openxmlformats.org/officeDocument/2006/relationships/ctrlProp" Target="../ctrlProps/ctrlProp100.xml" /><Relationship Id="rId6" Type="http://schemas.openxmlformats.org/officeDocument/2006/relationships/ctrlProp" Target="../ctrlProps/ctrlProp65.xml" /><Relationship Id="rId15" Type="http://schemas.openxmlformats.org/officeDocument/2006/relationships/ctrlProp" Target="../ctrlProps/ctrlProp74.xml" /><Relationship Id="rId23" Type="http://schemas.openxmlformats.org/officeDocument/2006/relationships/ctrlProp" Target="../ctrlProps/ctrlProp82.xml" /><Relationship Id="rId28" Type="http://schemas.openxmlformats.org/officeDocument/2006/relationships/ctrlProp" Target="../ctrlProps/ctrlProp87.xml" /><Relationship Id="rId36" Type="http://schemas.openxmlformats.org/officeDocument/2006/relationships/ctrlProp" Target="../ctrlProps/ctrlProp95.xml" /><Relationship Id="rId49" Type="http://schemas.openxmlformats.org/officeDocument/2006/relationships/ctrlProp" Target="../ctrlProps/ctrlProp108.xml" /></Relationships>
</file>

<file path=xl/worksheets/_rels/sheet3.xml.rels>&#65279;<?xml version="1.0" encoding="utf-8" standalone="yes"?>
<Relationships xmlns="http://schemas.openxmlformats.org/package/2006/relationships"><Relationship Id="rId13" Type="http://schemas.openxmlformats.org/officeDocument/2006/relationships/ctrlProp" Target="../ctrlProps/ctrlProp121.xml" /><Relationship Id="rId18" Type="http://schemas.openxmlformats.org/officeDocument/2006/relationships/ctrlProp" Target="../ctrlProps/ctrlProp126.xml" /><Relationship Id="rId26" Type="http://schemas.openxmlformats.org/officeDocument/2006/relationships/ctrlProp" Target="../ctrlProps/ctrlProp134.xml" /><Relationship Id="rId39" Type="http://schemas.openxmlformats.org/officeDocument/2006/relationships/ctrlProp" Target="../ctrlProps/ctrlProp147.xml" /><Relationship Id="rId21" Type="http://schemas.openxmlformats.org/officeDocument/2006/relationships/ctrlProp" Target="../ctrlProps/ctrlProp129.xml" /><Relationship Id="rId34" Type="http://schemas.openxmlformats.org/officeDocument/2006/relationships/ctrlProp" Target="../ctrlProps/ctrlProp142.xml" /><Relationship Id="rId42" Type="http://schemas.openxmlformats.org/officeDocument/2006/relationships/ctrlProp" Target="../ctrlProps/ctrlProp150.xml" /><Relationship Id="rId47" Type="http://schemas.openxmlformats.org/officeDocument/2006/relationships/ctrlProp" Target="../ctrlProps/ctrlProp155.xml" /><Relationship Id="rId50" Type="http://schemas.openxmlformats.org/officeDocument/2006/relationships/ctrlProp" Target="../ctrlProps/ctrlProp158.xml" /><Relationship Id="rId7" Type="http://schemas.openxmlformats.org/officeDocument/2006/relationships/ctrlProp" Target="../ctrlProps/ctrlProp115.xml" /><Relationship Id="rId2" Type="http://schemas.openxmlformats.org/officeDocument/2006/relationships/drawing" Target="../drawings/drawing3.xml" /><Relationship Id="rId16" Type="http://schemas.openxmlformats.org/officeDocument/2006/relationships/ctrlProp" Target="../ctrlProps/ctrlProp124.xml" /><Relationship Id="rId29" Type="http://schemas.openxmlformats.org/officeDocument/2006/relationships/ctrlProp" Target="../ctrlProps/ctrlProp137.xml" /><Relationship Id="rId11" Type="http://schemas.openxmlformats.org/officeDocument/2006/relationships/ctrlProp" Target="../ctrlProps/ctrlProp119.xml" /><Relationship Id="rId24" Type="http://schemas.openxmlformats.org/officeDocument/2006/relationships/ctrlProp" Target="../ctrlProps/ctrlProp132.xml" /><Relationship Id="rId32" Type="http://schemas.openxmlformats.org/officeDocument/2006/relationships/ctrlProp" Target="../ctrlProps/ctrlProp140.xml" /><Relationship Id="rId37" Type="http://schemas.openxmlformats.org/officeDocument/2006/relationships/ctrlProp" Target="../ctrlProps/ctrlProp145.xml" /><Relationship Id="rId40" Type="http://schemas.openxmlformats.org/officeDocument/2006/relationships/ctrlProp" Target="../ctrlProps/ctrlProp148.xml" /><Relationship Id="rId45" Type="http://schemas.openxmlformats.org/officeDocument/2006/relationships/ctrlProp" Target="../ctrlProps/ctrlProp153.xml" /><Relationship Id="rId5" Type="http://schemas.openxmlformats.org/officeDocument/2006/relationships/ctrlProp" Target="../ctrlProps/ctrlProp113.xml" /><Relationship Id="rId10" Type="http://schemas.openxmlformats.org/officeDocument/2006/relationships/ctrlProp" Target="../ctrlProps/ctrlProp118.xml" /><Relationship Id="rId19" Type="http://schemas.openxmlformats.org/officeDocument/2006/relationships/ctrlProp" Target="../ctrlProps/ctrlProp127.xml" /><Relationship Id="rId31" Type="http://schemas.openxmlformats.org/officeDocument/2006/relationships/ctrlProp" Target="../ctrlProps/ctrlProp139.xml" /><Relationship Id="rId44" Type="http://schemas.openxmlformats.org/officeDocument/2006/relationships/ctrlProp" Target="../ctrlProps/ctrlProp152.xml" /><Relationship Id="rId52" Type="http://schemas.openxmlformats.org/officeDocument/2006/relationships/ctrlProp" Target="../ctrlProps/ctrlProp160.xml" /><Relationship Id="rId4" Type="http://schemas.openxmlformats.org/officeDocument/2006/relationships/ctrlProp" Target="../ctrlProps/ctrlProp112.xml" /><Relationship Id="rId9" Type="http://schemas.openxmlformats.org/officeDocument/2006/relationships/ctrlProp" Target="../ctrlProps/ctrlProp117.xml" /><Relationship Id="rId14" Type="http://schemas.openxmlformats.org/officeDocument/2006/relationships/ctrlProp" Target="../ctrlProps/ctrlProp122.xml" /><Relationship Id="rId22" Type="http://schemas.openxmlformats.org/officeDocument/2006/relationships/ctrlProp" Target="../ctrlProps/ctrlProp130.xml" /><Relationship Id="rId27" Type="http://schemas.openxmlformats.org/officeDocument/2006/relationships/ctrlProp" Target="../ctrlProps/ctrlProp135.xml" /><Relationship Id="rId30" Type="http://schemas.openxmlformats.org/officeDocument/2006/relationships/ctrlProp" Target="../ctrlProps/ctrlProp138.xml" /><Relationship Id="rId35" Type="http://schemas.openxmlformats.org/officeDocument/2006/relationships/ctrlProp" Target="../ctrlProps/ctrlProp143.xml" /><Relationship Id="rId43" Type="http://schemas.openxmlformats.org/officeDocument/2006/relationships/ctrlProp" Target="../ctrlProps/ctrlProp151.xml" /><Relationship Id="rId48" Type="http://schemas.openxmlformats.org/officeDocument/2006/relationships/ctrlProp" Target="../ctrlProps/ctrlProp156.xml" /><Relationship Id="rId8" Type="http://schemas.openxmlformats.org/officeDocument/2006/relationships/ctrlProp" Target="../ctrlProps/ctrlProp116.xml" /><Relationship Id="rId51" Type="http://schemas.openxmlformats.org/officeDocument/2006/relationships/ctrlProp" Target="../ctrlProps/ctrlProp159.xml" /><Relationship Id="rId3" Type="http://schemas.openxmlformats.org/officeDocument/2006/relationships/vmlDrawing" Target="../drawings/vmlDrawing3.vml" /><Relationship Id="rId12" Type="http://schemas.openxmlformats.org/officeDocument/2006/relationships/ctrlProp" Target="../ctrlProps/ctrlProp120.xml" /><Relationship Id="rId17" Type="http://schemas.openxmlformats.org/officeDocument/2006/relationships/ctrlProp" Target="../ctrlProps/ctrlProp125.xml" /><Relationship Id="rId25" Type="http://schemas.openxmlformats.org/officeDocument/2006/relationships/ctrlProp" Target="../ctrlProps/ctrlProp133.xml" /><Relationship Id="rId33" Type="http://schemas.openxmlformats.org/officeDocument/2006/relationships/ctrlProp" Target="../ctrlProps/ctrlProp141.xml" /><Relationship Id="rId38" Type="http://schemas.openxmlformats.org/officeDocument/2006/relationships/ctrlProp" Target="../ctrlProps/ctrlProp146.xml" /><Relationship Id="rId46" Type="http://schemas.openxmlformats.org/officeDocument/2006/relationships/ctrlProp" Target="../ctrlProps/ctrlProp154.xml" /><Relationship Id="rId20" Type="http://schemas.openxmlformats.org/officeDocument/2006/relationships/ctrlProp" Target="../ctrlProps/ctrlProp128.xml" /><Relationship Id="rId41" Type="http://schemas.openxmlformats.org/officeDocument/2006/relationships/ctrlProp" Target="../ctrlProps/ctrlProp149.xml" /><Relationship Id="rId6" Type="http://schemas.openxmlformats.org/officeDocument/2006/relationships/ctrlProp" Target="../ctrlProps/ctrlProp114.xml" /><Relationship Id="rId15" Type="http://schemas.openxmlformats.org/officeDocument/2006/relationships/ctrlProp" Target="../ctrlProps/ctrlProp123.xml" /><Relationship Id="rId23" Type="http://schemas.openxmlformats.org/officeDocument/2006/relationships/ctrlProp" Target="../ctrlProps/ctrlProp131.xml" /><Relationship Id="rId28" Type="http://schemas.openxmlformats.org/officeDocument/2006/relationships/ctrlProp" Target="../ctrlProps/ctrlProp136.xml" /><Relationship Id="rId36" Type="http://schemas.openxmlformats.org/officeDocument/2006/relationships/ctrlProp" Target="../ctrlProps/ctrlProp144.xml" /><Relationship Id="rId49" Type="http://schemas.openxmlformats.org/officeDocument/2006/relationships/ctrlProp" Target="../ctrlProps/ctrlProp157.xml" /></Relationships>
</file>

<file path=xl/worksheets/_rels/sheet4.xml.rels>&#65279;<?xml version="1.0" encoding="utf-8" standalone="yes"?>
<Relationships xmlns="http://schemas.openxmlformats.org/package/2006/relationships"><Relationship Id="rId13" Type="http://schemas.openxmlformats.org/officeDocument/2006/relationships/ctrlProp" Target="../ctrlProps/ctrlProp170.xml" /><Relationship Id="rId18" Type="http://schemas.openxmlformats.org/officeDocument/2006/relationships/ctrlProp" Target="../ctrlProps/ctrlProp175.xml" /><Relationship Id="rId26" Type="http://schemas.openxmlformats.org/officeDocument/2006/relationships/ctrlProp" Target="../ctrlProps/ctrlProp183.xml" /><Relationship Id="rId39" Type="http://schemas.openxmlformats.org/officeDocument/2006/relationships/ctrlProp" Target="../ctrlProps/ctrlProp196.xml" /><Relationship Id="rId21" Type="http://schemas.openxmlformats.org/officeDocument/2006/relationships/ctrlProp" Target="../ctrlProps/ctrlProp178.xml" /><Relationship Id="rId34" Type="http://schemas.openxmlformats.org/officeDocument/2006/relationships/ctrlProp" Target="../ctrlProps/ctrlProp191.xml" /><Relationship Id="rId42" Type="http://schemas.openxmlformats.org/officeDocument/2006/relationships/ctrlProp" Target="../ctrlProps/ctrlProp199.xml" /><Relationship Id="rId47" Type="http://schemas.openxmlformats.org/officeDocument/2006/relationships/ctrlProp" Target="../ctrlProps/ctrlProp204.xml" /><Relationship Id="rId50" Type="http://schemas.openxmlformats.org/officeDocument/2006/relationships/ctrlProp" Target="../ctrlProps/ctrlProp207.xml" /><Relationship Id="rId7" Type="http://schemas.openxmlformats.org/officeDocument/2006/relationships/ctrlProp" Target="../ctrlProps/ctrlProp164.xml" /><Relationship Id="rId2" Type="http://schemas.openxmlformats.org/officeDocument/2006/relationships/drawing" Target="../drawings/drawing4.xml" /><Relationship Id="rId16" Type="http://schemas.openxmlformats.org/officeDocument/2006/relationships/ctrlProp" Target="../ctrlProps/ctrlProp173.xml" /><Relationship Id="rId29" Type="http://schemas.openxmlformats.org/officeDocument/2006/relationships/ctrlProp" Target="../ctrlProps/ctrlProp186.xml" /><Relationship Id="rId11" Type="http://schemas.openxmlformats.org/officeDocument/2006/relationships/ctrlProp" Target="../ctrlProps/ctrlProp168.xml" /><Relationship Id="rId24" Type="http://schemas.openxmlformats.org/officeDocument/2006/relationships/ctrlProp" Target="../ctrlProps/ctrlProp181.xml" /><Relationship Id="rId32" Type="http://schemas.openxmlformats.org/officeDocument/2006/relationships/ctrlProp" Target="../ctrlProps/ctrlProp189.xml" /><Relationship Id="rId37" Type="http://schemas.openxmlformats.org/officeDocument/2006/relationships/ctrlProp" Target="../ctrlProps/ctrlProp194.xml" /><Relationship Id="rId40" Type="http://schemas.openxmlformats.org/officeDocument/2006/relationships/ctrlProp" Target="../ctrlProps/ctrlProp197.xml" /><Relationship Id="rId45" Type="http://schemas.openxmlformats.org/officeDocument/2006/relationships/ctrlProp" Target="../ctrlProps/ctrlProp202.xml" /><Relationship Id="rId5" Type="http://schemas.openxmlformats.org/officeDocument/2006/relationships/ctrlProp" Target="../ctrlProps/ctrlProp162.xml" /><Relationship Id="rId10" Type="http://schemas.openxmlformats.org/officeDocument/2006/relationships/ctrlProp" Target="../ctrlProps/ctrlProp167.xml" /><Relationship Id="rId19" Type="http://schemas.openxmlformats.org/officeDocument/2006/relationships/ctrlProp" Target="../ctrlProps/ctrlProp176.xml" /><Relationship Id="rId31" Type="http://schemas.openxmlformats.org/officeDocument/2006/relationships/ctrlProp" Target="../ctrlProps/ctrlProp188.xml" /><Relationship Id="rId44" Type="http://schemas.openxmlformats.org/officeDocument/2006/relationships/ctrlProp" Target="../ctrlProps/ctrlProp201.xml" /><Relationship Id="rId52" Type="http://schemas.openxmlformats.org/officeDocument/2006/relationships/ctrlProp" Target="../ctrlProps/ctrlProp209.xml" /><Relationship Id="rId4" Type="http://schemas.openxmlformats.org/officeDocument/2006/relationships/ctrlProp" Target="../ctrlProps/ctrlProp161.xml" /><Relationship Id="rId9" Type="http://schemas.openxmlformats.org/officeDocument/2006/relationships/ctrlProp" Target="../ctrlProps/ctrlProp166.xml" /><Relationship Id="rId14" Type="http://schemas.openxmlformats.org/officeDocument/2006/relationships/ctrlProp" Target="../ctrlProps/ctrlProp171.xml" /><Relationship Id="rId22" Type="http://schemas.openxmlformats.org/officeDocument/2006/relationships/ctrlProp" Target="../ctrlProps/ctrlProp179.xml" /><Relationship Id="rId27" Type="http://schemas.openxmlformats.org/officeDocument/2006/relationships/ctrlProp" Target="../ctrlProps/ctrlProp184.xml" /><Relationship Id="rId30" Type="http://schemas.openxmlformats.org/officeDocument/2006/relationships/ctrlProp" Target="../ctrlProps/ctrlProp187.xml" /><Relationship Id="rId35" Type="http://schemas.openxmlformats.org/officeDocument/2006/relationships/ctrlProp" Target="../ctrlProps/ctrlProp192.xml" /><Relationship Id="rId43" Type="http://schemas.openxmlformats.org/officeDocument/2006/relationships/ctrlProp" Target="../ctrlProps/ctrlProp200.xml" /><Relationship Id="rId48" Type="http://schemas.openxmlformats.org/officeDocument/2006/relationships/ctrlProp" Target="../ctrlProps/ctrlProp205.xml" /><Relationship Id="rId8" Type="http://schemas.openxmlformats.org/officeDocument/2006/relationships/ctrlProp" Target="../ctrlProps/ctrlProp165.xml" /><Relationship Id="rId51" Type="http://schemas.openxmlformats.org/officeDocument/2006/relationships/ctrlProp" Target="../ctrlProps/ctrlProp208.xml" /><Relationship Id="rId3" Type="http://schemas.openxmlformats.org/officeDocument/2006/relationships/vmlDrawing" Target="../drawings/vmlDrawing4.vml" /><Relationship Id="rId12" Type="http://schemas.openxmlformats.org/officeDocument/2006/relationships/ctrlProp" Target="../ctrlProps/ctrlProp169.xml" /><Relationship Id="rId17" Type="http://schemas.openxmlformats.org/officeDocument/2006/relationships/ctrlProp" Target="../ctrlProps/ctrlProp174.xml" /><Relationship Id="rId25" Type="http://schemas.openxmlformats.org/officeDocument/2006/relationships/ctrlProp" Target="../ctrlProps/ctrlProp182.xml" /><Relationship Id="rId33" Type="http://schemas.openxmlformats.org/officeDocument/2006/relationships/ctrlProp" Target="../ctrlProps/ctrlProp190.xml" /><Relationship Id="rId38" Type="http://schemas.openxmlformats.org/officeDocument/2006/relationships/ctrlProp" Target="../ctrlProps/ctrlProp195.xml" /><Relationship Id="rId46" Type="http://schemas.openxmlformats.org/officeDocument/2006/relationships/ctrlProp" Target="../ctrlProps/ctrlProp203.xml" /><Relationship Id="rId20" Type="http://schemas.openxmlformats.org/officeDocument/2006/relationships/ctrlProp" Target="../ctrlProps/ctrlProp177.xml" /><Relationship Id="rId41" Type="http://schemas.openxmlformats.org/officeDocument/2006/relationships/ctrlProp" Target="../ctrlProps/ctrlProp198.xml" /><Relationship Id="rId6" Type="http://schemas.openxmlformats.org/officeDocument/2006/relationships/ctrlProp" Target="../ctrlProps/ctrlProp163.xml" /><Relationship Id="rId15" Type="http://schemas.openxmlformats.org/officeDocument/2006/relationships/ctrlProp" Target="../ctrlProps/ctrlProp172.xml" /><Relationship Id="rId23" Type="http://schemas.openxmlformats.org/officeDocument/2006/relationships/ctrlProp" Target="../ctrlProps/ctrlProp180.xml" /><Relationship Id="rId28" Type="http://schemas.openxmlformats.org/officeDocument/2006/relationships/ctrlProp" Target="../ctrlProps/ctrlProp185.xml" /><Relationship Id="rId36" Type="http://schemas.openxmlformats.org/officeDocument/2006/relationships/ctrlProp" Target="../ctrlProps/ctrlProp193.xml" /><Relationship Id="rId49" Type="http://schemas.openxmlformats.org/officeDocument/2006/relationships/ctrlProp" Target="../ctrlProps/ctrlProp206.xml" /></Relationships>
</file>

<file path=xl/worksheets/_rels/sheet5.xml.rels>&#65279;<?xml version="1.0" encoding="utf-8" standalone="yes"?>
<Relationships xmlns="http://schemas.openxmlformats.org/package/2006/relationships"><Relationship Id="rId13" Type="http://schemas.openxmlformats.org/officeDocument/2006/relationships/ctrlProp" Target="../ctrlProps/ctrlProp219.xml" /><Relationship Id="rId18" Type="http://schemas.openxmlformats.org/officeDocument/2006/relationships/ctrlProp" Target="../ctrlProps/ctrlProp224.xml" /><Relationship Id="rId26" Type="http://schemas.openxmlformats.org/officeDocument/2006/relationships/ctrlProp" Target="../ctrlProps/ctrlProp232.xml" /><Relationship Id="rId39" Type="http://schemas.openxmlformats.org/officeDocument/2006/relationships/ctrlProp" Target="../ctrlProps/ctrlProp245.xml" /><Relationship Id="rId21" Type="http://schemas.openxmlformats.org/officeDocument/2006/relationships/ctrlProp" Target="../ctrlProps/ctrlProp227.xml" /><Relationship Id="rId34" Type="http://schemas.openxmlformats.org/officeDocument/2006/relationships/ctrlProp" Target="../ctrlProps/ctrlProp240.xml" /><Relationship Id="rId42" Type="http://schemas.openxmlformats.org/officeDocument/2006/relationships/ctrlProp" Target="../ctrlProps/ctrlProp248.xml" /><Relationship Id="rId47" Type="http://schemas.openxmlformats.org/officeDocument/2006/relationships/ctrlProp" Target="../ctrlProps/ctrlProp253.xml" /><Relationship Id="rId50" Type="http://schemas.openxmlformats.org/officeDocument/2006/relationships/ctrlProp" Target="../ctrlProps/ctrlProp256.xml" /><Relationship Id="rId7" Type="http://schemas.openxmlformats.org/officeDocument/2006/relationships/ctrlProp" Target="../ctrlProps/ctrlProp213.xml" /><Relationship Id="rId2" Type="http://schemas.openxmlformats.org/officeDocument/2006/relationships/drawing" Target="../drawings/drawing5.xml" /><Relationship Id="rId16" Type="http://schemas.openxmlformats.org/officeDocument/2006/relationships/ctrlProp" Target="../ctrlProps/ctrlProp222.xml" /><Relationship Id="rId29" Type="http://schemas.openxmlformats.org/officeDocument/2006/relationships/ctrlProp" Target="../ctrlProps/ctrlProp235.xml" /><Relationship Id="rId11" Type="http://schemas.openxmlformats.org/officeDocument/2006/relationships/ctrlProp" Target="../ctrlProps/ctrlProp217.xml" /><Relationship Id="rId24" Type="http://schemas.openxmlformats.org/officeDocument/2006/relationships/ctrlProp" Target="../ctrlProps/ctrlProp230.xml" /><Relationship Id="rId32" Type="http://schemas.openxmlformats.org/officeDocument/2006/relationships/ctrlProp" Target="../ctrlProps/ctrlProp238.xml" /><Relationship Id="rId37" Type="http://schemas.openxmlformats.org/officeDocument/2006/relationships/ctrlProp" Target="../ctrlProps/ctrlProp243.xml" /><Relationship Id="rId40" Type="http://schemas.openxmlformats.org/officeDocument/2006/relationships/ctrlProp" Target="../ctrlProps/ctrlProp246.xml" /><Relationship Id="rId45" Type="http://schemas.openxmlformats.org/officeDocument/2006/relationships/ctrlProp" Target="../ctrlProps/ctrlProp251.xml" /><Relationship Id="rId5" Type="http://schemas.openxmlformats.org/officeDocument/2006/relationships/ctrlProp" Target="../ctrlProps/ctrlProp211.xml" /><Relationship Id="rId10" Type="http://schemas.openxmlformats.org/officeDocument/2006/relationships/ctrlProp" Target="../ctrlProps/ctrlProp216.xml" /><Relationship Id="rId19" Type="http://schemas.openxmlformats.org/officeDocument/2006/relationships/ctrlProp" Target="../ctrlProps/ctrlProp225.xml" /><Relationship Id="rId31" Type="http://schemas.openxmlformats.org/officeDocument/2006/relationships/ctrlProp" Target="../ctrlProps/ctrlProp237.xml" /><Relationship Id="rId44" Type="http://schemas.openxmlformats.org/officeDocument/2006/relationships/ctrlProp" Target="../ctrlProps/ctrlProp250.xml" /><Relationship Id="rId52" Type="http://schemas.openxmlformats.org/officeDocument/2006/relationships/ctrlProp" Target="../ctrlProps/ctrlProp258.xml" /><Relationship Id="rId4" Type="http://schemas.openxmlformats.org/officeDocument/2006/relationships/ctrlProp" Target="../ctrlProps/ctrlProp210.xml" /><Relationship Id="rId9" Type="http://schemas.openxmlformats.org/officeDocument/2006/relationships/ctrlProp" Target="../ctrlProps/ctrlProp215.xml" /><Relationship Id="rId14" Type="http://schemas.openxmlformats.org/officeDocument/2006/relationships/ctrlProp" Target="../ctrlProps/ctrlProp220.xml" /><Relationship Id="rId22" Type="http://schemas.openxmlformats.org/officeDocument/2006/relationships/ctrlProp" Target="../ctrlProps/ctrlProp228.xml" /><Relationship Id="rId27" Type="http://schemas.openxmlformats.org/officeDocument/2006/relationships/ctrlProp" Target="../ctrlProps/ctrlProp233.xml" /><Relationship Id="rId30" Type="http://schemas.openxmlformats.org/officeDocument/2006/relationships/ctrlProp" Target="../ctrlProps/ctrlProp236.xml" /><Relationship Id="rId35" Type="http://schemas.openxmlformats.org/officeDocument/2006/relationships/ctrlProp" Target="../ctrlProps/ctrlProp241.xml" /><Relationship Id="rId43" Type="http://schemas.openxmlformats.org/officeDocument/2006/relationships/ctrlProp" Target="../ctrlProps/ctrlProp249.xml" /><Relationship Id="rId48" Type="http://schemas.openxmlformats.org/officeDocument/2006/relationships/ctrlProp" Target="../ctrlProps/ctrlProp254.xml" /><Relationship Id="rId8" Type="http://schemas.openxmlformats.org/officeDocument/2006/relationships/ctrlProp" Target="../ctrlProps/ctrlProp214.xml" /><Relationship Id="rId51" Type="http://schemas.openxmlformats.org/officeDocument/2006/relationships/ctrlProp" Target="../ctrlProps/ctrlProp257.xml" /><Relationship Id="rId3" Type="http://schemas.openxmlformats.org/officeDocument/2006/relationships/vmlDrawing" Target="../drawings/vmlDrawing5.vml" /><Relationship Id="rId12" Type="http://schemas.openxmlformats.org/officeDocument/2006/relationships/ctrlProp" Target="../ctrlProps/ctrlProp218.xml" /><Relationship Id="rId17" Type="http://schemas.openxmlformats.org/officeDocument/2006/relationships/ctrlProp" Target="../ctrlProps/ctrlProp223.xml" /><Relationship Id="rId25" Type="http://schemas.openxmlformats.org/officeDocument/2006/relationships/ctrlProp" Target="../ctrlProps/ctrlProp231.xml" /><Relationship Id="rId33" Type="http://schemas.openxmlformats.org/officeDocument/2006/relationships/ctrlProp" Target="../ctrlProps/ctrlProp239.xml" /><Relationship Id="rId38" Type="http://schemas.openxmlformats.org/officeDocument/2006/relationships/ctrlProp" Target="../ctrlProps/ctrlProp244.xml" /><Relationship Id="rId46" Type="http://schemas.openxmlformats.org/officeDocument/2006/relationships/ctrlProp" Target="../ctrlProps/ctrlProp252.xml" /><Relationship Id="rId20" Type="http://schemas.openxmlformats.org/officeDocument/2006/relationships/ctrlProp" Target="../ctrlProps/ctrlProp226.xml" /><Relationship Id="rId41" Type="http://schemas.openxmlformats.org/officeDocument/2006/relationships/ctrlProp" Target="../ctrlProps/ctrlProp247.xml" /><Relationship Id="rId6" Type="http://schemas.openxmlformats.org/officeDocument/2006/relationships/ctrlProp" Target="../ctrlProps/ctrlProp212.xml" /><Relationship Id="rId15" Type="http://schemas.openxmlformats.org/officeDocument/2006/relationships/ctrlProp" Target="../ctrlProps/ctrlProp221.xml" /><Relationship Id="rId23" Type="http://schemas.openxmlformats.org/officeDocument/2006/relationships/ctrlProp" Target="../ctrlProps/ctrlProp229.xml" /><Relationship Id="rId28" Type="http://schemas.openxmlformats.org/officeDocument/2006/relationships/ctrlProp" Target="../ctrlProps/ctrlProp234.xml" /><Relationship Id="rId36" Type="http://schemas.openxmlformats.org/officeDocument/2006/relationships/ctrlProp" Target="../ctrlProps/ctrlProp242.xml" /><Relationship Id="rId49" Type="http://schemas.openxmlformats.org/officeDocument/2006/relationships/ctrlProp" Target="../ctrlProps/ctrlProp255.xml" /></Relationships>
</file>

<file path=xl/worksheets/_rels/sheet6.xml.rels>&#65279;<?xml version="1.0" encoding="utf-8" standalone="yes"?>
<Relationships xmlns="http://schemas.openxmlformats.org/package/2006/relationships"><Relationship Id="rId13" Type="http://schemas.openxmlformats.org/officeDocument/2006/relationships/ctrlProp" Target="../ctrlProps/ctrlProp268.xml" /><Relationship Id="rId18" Type="http://schemas.openxmlformats.org/officeDocument/2006/relationships/ctrlProp" Target="../ctrlProps/ctrlProp273.xml" /><Relationship Id="rId26" Type="http://schemas.openxmlformats.org/officeDocument/2006/relationships/ctrlProp" Target="../ctrlProps/ctrlProp281.xml" /><Relationship Id="rId39" Type="http://schemas.openxmlformats.org/officeDocument/2006/relationships/ctrlProp" Target="../ctrlProps/ctrlProp294.xml" /><Relationship Id="rId21" Type="http://schemas.openxmlformats.org/officeDocument/2006/relationships/ctrlProp" Target="../ctrlProps/ctrlProp276.xml" /><Relationship Id="rId34" Type="http://schemas.openxmlformats.org/officeDocument/2006/relationships/ctrlProp" Target="../ctrlProps/ctrlProp289.xml" /><Relationship Id="rId42" Type="http://schemas.openxmlformats.org/officeDocument/2006/relationships/ctrlProp" Target="../ctrlProps/ctrlProp297.xml" /><Relationship Id="rId47" Type="http://schemas.openxmlformats.org/officeDocument/2006/relationships/ctrlProp" Target="../ctrlProps/ctrlProp302.xml" /><Relationship Id="rId50" Type="http://schemas.openxmlformats.org/officeDocument/2006/relationships/ctrlProp" Target="../ctrlProps/ctrlProp305.xml" /><Relationship Id="rId7" Type="http://schemas.openxmlformats.org/officeDocument/2006/relationships/ctrlProp" Target="../ctrlProps/ctrlProp262.xml" /><Relationship Id="rId2" Type="http://schemas.openxmlformats.org/officeDocument/2006/relationships/drawing" Target="../drawings/drawing6.xml" /><Relationship Id="rId16" Type="http://schemas.openxmlformats.org/officeDocument/2006/relationships/ctrlProp" Target="../ctrlProps/ctrlProp271.xml" /><Relationship Id="rId29" Type="http://schemas.openxmlformats.org/officeDocument/2006/relationships/ctrlProp" Target="../ctrlProps/ctrlProp284.xml" /><Relationship Id="rId11" Type="http://schemas.openxmlformats.org/officeDocument/2006/relationships/ctrlProp" Target="../ctrlProps/ctrlProp266.xml" /><Relationship Id="rId24" Type="http://schemas.openxmlformats.org/officeDocument/2006/relationships/ctrlProp" Target="../ctrlProps/ctrlProp279.xml" /><Relationship Id="rId32" Type="http://schemas.openxmlformats.org/officeDocument/2006/relationships/ctrlProp" Target="../ctrlProps/ctrlProp287.xml" /><Relationship Id="rId37" Type="http://schemas.openxmlformats.org/officeDocument/2006/relationships/ctrlProp" Target="../ctrlProps/ctrlProp292.xml" /><Relationship Id="rId40" Type="http://schemas.openxmlformats.org/officeDocument/2006/relationships/ctrlProp" Target="../ctrlProps/ctrlProp295.xml" /><Relationship Id="rId45" Type="http://schemas.openxmlformats.org/officeDocument/2006/relationships/ctrlProp" Target="../ctrlProps/ctrlProp300.xml" /><Relationship Id="rId5" Type="http://schemas.openxmlformats.org/officeDocument/2006/relationships/ctrlProp" Target="../ctrlProps/ctrlProp260.xml" /><Relationship Id="rId10" Type="http://schemas.openxmlformats.org/officeDocument/2006/relationships/ctrlProp" Target="../ctrlProps/ctrlProp265.xml" /><Relationship Id="rId19" Type="http://schemas.openxmlformats.org/officeDocument/2006/relationships/ctrlProp" Target="../ctrlProps/ctrlProp274.xml" /><Relationship Id="rId31" Type="http://schemas.openxmlformats.org/officeDocument/2006/relationships/ctrlProp" Target="../ctrlProps/ctrlProp286.xml" /><Relationship Id="rId44" Type="http://schemas.openxmlformats.org/officeDocument/2006/relationships/ctrlProp" Target="../ctrlProps/ctrlProp299.xml" /><Relationship Id="rId52" Type="http://schemas.openxmlformats.org/officeDocument/2006/relationships/ctrlProp" Target="../ctrlProps/ctrlProp307.xml" /><Relationship Id="rId4" Type="http://schemas.openxmlformats.org/officeDocument/2006/relationships/ctrlProp" Target="../ctrlProps/ctrlProp259.xml" /><Relationship Id="rId9" Type="http://schemas.openxmlformats.org/officeDocument/2006/relationships/ctrlProp" Target="../ctrlProps/ctrlProp264.xml" /><Relationship Id="rId14" Type="http://schemas.openxmlformats.org/officeDocument/2006/relationships/ctrlProp" Target="../ctrlProps/ctrlProp269.xml" /><Relationship Id="rId22" Type="http://schemas.openxmlformats.org/officeDocument/2006/relationships/ctrlProp" Target="../ctrlProps/ctrlProp277.xml" /><Relationship Id="rId27" Type="http://schemas.openxmlformats.org/officeDocument/2006/relationships/ctrlProp" Target="../ctrlProps/ctrlProp282.xml" /><Relationship Id="rId30" Type="http://schemas.openxmlformats.org/officeDocument/2006/relationships/ctrlProp" Target="../ctrlProps/ctrlProp285.xml" /><Relationship Id="rId35" Type="http://schemas.openxmlformats.org/officeDocument/2006/relationships/ctrlProp" Target="../ctrlProps/ctrlProp290.xml" /><Relationship Id="rId43" Type="http://schemas.openxmlformats.org/officeDocument/2006/relationships/ctrlProp" Target="../ctrlProps/ctrlProp298.xml" /><Relationship Id="rId48" Type="http://schemas.openxmlformats.org/officeDocument/2006/relationships/ctrlProp" Target="../ctrlProps/ctrlProp303.xml" /><Relationship Id="rId8" Type="http://schemas.openxmlformats.org/officeDocument/2006/relationships/ctrlProp" Target="../ctrlProps/ctrlProp263.xml" /><Relationship Id="rId51" Type="http://schemas.openxmlformats.org/officeDocument/2006/relationships/ctrlProp" Target="../ctrlProps/ctrlProp306.xml" /><Relationship Id="rId3" Type="http://schemas.openxmlformats.org/officeDocument/2006/relationships/vmlDrawing" Target="../drawings/vmlDrawing6.vml" /><Relationship Id="rId12" Type="http://schemas.openxmlformats.org/officeDocument/2006/relationships/ctrlProp" Target="../ctrlProps/ctrlProp267.xml" /><Relationship Id="rId17" Type="http://schemas.openxmlformats.org/officeDocument/2006/relationships/ctrlProp" Target="../ctrlProps/ctrlProp272.xml" /><Relationship Id="rId25" Type="http://schemas.openxmlformats.org/officeDocument/2006/relationships/ctrlProp" Target="../ctrlProps/ctrlProp280.xml" /><Relationship Id="rId33" Type="http://schemas.openxmlformats.org/officeDocument/2006/relationships/ctrlProp" Target="../ctrlProps/ctrlProp288.xml" /><Relationship Id="rId38" Type="http://schemas.openxmlformats.org/officeDocument/2006/relationships/ctrlProp" Target="../ctrlProps/ctrlProp293.xml" /><Relationship Id="rId46" Type="http://schemas.openxmlformats.org/officeDocument/2006/relationships/ctrlProp" Target="../ctrlProps/ctrlProp301.xml" /><Relationship Id="rId20" Type="http://schemas.openxmlformats.org/officeDocument/2006/relationships/ctrlProp" Target="../ctrlProps/ctrlProp275.xml" /><Relationship Id="rId41" Type="http://schemas.openxmlformats.org/officeDocument/2006/relationships/ctrlProp" Target="../ctrlProps/ctrlProp296.xml" /><Relationship Id="rId6" Type="http://schemas.openxmlformats.org/officeDocument/2006/relationships/ctrlProp" Target="../ctrlProps/ctrlProp261.xml" /><Relationship Id="rId15" Type="http://schemas.openxmlformats.org/officeDocument/2006/relationships/ctrlProp" Target="../ctrlProps/ctrlProp270.xml" /><Relationship Id="rId23" Type="http://schemas.openxmlformats.org/officeDocument/2006/relationships/ctrlProp" Target="../ctrlProps/ctrlProp278.xml" /><Relationship Id="rId28" Type="http://schemas.openxmlformats.org/officeDocument/2006/relationships/ctrlProp" Target="../ctrlProps/ctrlProp283.xml" /><Relationship Id="rId36" Type="http://schemas.openxmlformats.org/officeDocument/2006/relationships/ctrlProp" Target="../ctrlProps/ctrlProp291.xml" /><Relationship Id="rId49" Type="http://schemas.openxmlformats.org/officeDocument/2006/relationships/ctrlProp" Target="../ctrlProps/ctrlProp304.xml" /></Relationships>
</file>

<file path=xl/worksheets/_rels/sheet7.xml.rels>&#65279;<?xml version="1.0" encoding="utf-8" standalone="yes"?>
<Relationships xmlns="http://schemas.openxmlformats.org/package/2006/relationships"><Relationship Id="rId13" Type="http://schemas.openxmlformats.org/officeDocument/2006/relationships/ctrlProp" Target="../ctrlProps/ctrlProp317.xml" /><Relationship Id="rId18" Type="http://schemas.openxmlformats.org/officeDocument/2006/relationships/ctrlProp" Target="../ctrlProps/ctrlProp322.xml" /><Relationship Id="rId26" Type="http://schemas.openxmlformats.org/officeDocument/2006/relationships/ctrlProp" Target="../ctrlProps/ctrlProp330.xml" /><Relationship Id="rId39" Type="http://schemas.openxmlformats.org/officeDocument/2006/relationships/ctrlProp" Target="../ctrlProps/ctrlProp343.xml" /><Relationship Id="rId21" Type="http://schemas.openxmlformats.org/officeDocument/2006/relationships/ctrlProp" Target="../ctrlProps/ctrlProp325.xml" /><Relationship Id="rId34" Type="http://schemas.openxmlformats.org/officeDocument/2006/relationships/ctrlProp" Target="../ctrlProps/ctrlProp338.xml" /><Relationship Id="rId42" Type="http://schemas.openxmlformats.org/officeDocument/2006/relationships/ctrlProp" Target="../ctrlProps/ctrlProp346.xml" /><Relationship Id="rId47" Type="http://schemas.openxmlformats.org/officeDocument/2006/relationships/ctrlProp" Target="../ctrlProps/ctrlProp351.xml" /><Relationship Id="rId50" Type="http://schemas.openxmlformats.org/officeDocument/2006/relationships/ctrlProp" Target="../ctrlProps/ctrlProp354.xml" /><Relationship Id="rId7" Type="http://schemas.openxmlformats.org/officeDocument/2006/relationships/ctrlProp" Target="../ctrlProps/ctrlProp311.xml" /><Relationship Id="rId2" Type="http://schemas.openxmlformats.org/officeDocument/2006/relationships/drawing" Target="../drawings/drawing7.xml" /><Relationship Id="rId16" Type="http://schemas.openxmlformats.org/officeDocument/2006/relationships/ctrlProp" Target="../ctrlProps/ctrlProp320.xml" /><Relationship Id="rId29" Type="http://schemas.openxmlformats.org/officeDocument/2006/relationships/ctrlProp" Target="../ctrlProps/ctrlProp333.xml" /><Relationship Id="rId11" Type="http://schemas.openxmlformats.org/officeDocument/2006/relationships/ctrlProp" Target="../ctrlProps/ctrlProp315.xml" /><Relationship Id="rId24" Type="http://schemas.openxmlformats.org/officeDocument/2006/relationships/ctrlProp" Target="../ctrlProps/ctrlProp328.xml" /><Relationship Id="rId32" Type="http://schemas.openxmlformats.org/officeDocument/2006/relationships/ctrlProp" Target="../ctrlProps/ctrlProp336.xml" /><Relationship Id="rId37" Type="http://schemas.openxmlformats.org/officeDocument/2006/relationships/ctrlProp" Target="../ctrlProps/ctrlProp341.xml" /><Relationship Id="rId40" Type="http://schemas.openxmlformats.org/officeDocument/2006/relationships/ctrlProp" Target="../ctrlProps/ctrlProp344.xml" /><Relationship Id="rId45" Type="http://schemas.openxmlformats.org/officeDocument/2006/relationships/ctrlProp" Target="../ctrlProps/ctrlProp349.xml" /><Relationship Id="rId5" Type="http://schemas.openxmlformats.org/officeDocument/2006/relationships/ctrlProp" Target="../ctrlProps/ctrlProp309.xml" /><Relationship Id="rId10" Type="http://schemas.openxmlformats.org/officeDocument/2006/relationships/ctrlProp" Target="../ctrlProps/ctrlProp314.xml" /><Relationship Id="rId19" Type="http://schemas.openxmlformats.org/officeDocument/2006/relationships/ctrlProp" Target="../ctrlProps/ctrlProp323.xml" /><Relationship Id="rId31" Type="http://schemas.openxmlformats.org/officeDocument/2006/relationships/ctrlProp" Target="../ctrlProps/ctrlProp335.xml" /><Relationship Id="rId44" Type="http://schemas.openxmlformats.org/officeDocument/2006/relationships/ctrlProp" Target="../ctrlProps/ctrlProp348.xml" /><Relationship Id="rId52" Type="http://schemas.openxmlformats.org/officeDocument/2006/relationships/ctrlProp" Target="../ctrlProps/ctrlProp356.xml" /><Relationship Id="rId4" Type="http://schemas.openxmlformats.org/officeDocument/2006/relationships/ctrlProp" Target="../ctrlProps/ctrlProp308.xml" /><Relationship Id="rId9" Type="http://schemas.openxmlformats.org/officeDocument/2006/relationships/ctrlProp" Target="../ctrlProps/ctrlProp313.xml" /><Relationship Id="rId14" Type="http://schemas.openxmlformats.org/officeDocument/2006/relationships/ctrlProp" Target="../ctrlProps/ctrlProp318.xml" /><Relationship Id="rId22" Type="http://schemas.openxmlformats.org/officeDocument/2006/relationships/ctrlProp" Target="../ctrlProps/ctrlProp326.xml" /><Relationship Id="rId27" Type="http://schemas.openxmlformats.org/officeDocument/2006/relationships/ctrlProp" Target="../ctrlProps/ctrlProp331.xml" /><Relationship Id="rId30" Type="http://schemas.openxmlformats.org/officeDocument/2006/relationships/ctrlProp" Target="../ctrlProps/ctrlProp334.xml" /><Relationship Id="rId35" Type="http://schemas.openxmlformats.org/officeDocument/2006/relationships/ctrlProp" Target="../ctrlProps/ctrlProp339.xml" /><Relationship Id="rId43" Type="http://schemas.openxmlformats.org/officeDocument/2006/relationships/ctrlProp" Target="../ctrlProps/ctrlProp347.xml" /><Relationship Id="rId48" Type="http://schemas.openxmlformats.org/officeDocument/2006/relationships/ctrlProp" Target="../ctrlProps/ctrlProp352.xml" /><Relationship Id="rId8" Type="http://schemas.openxmlformats.org/officeDocument/2006/relationships/ctrlProp" Target="../ctrlProps/ctrlProp312.xml" /><Relationship Id="rId51" Type="http://schemas.openxmlformats.org/officeDocument/2006/relationships/ctrlProp" Target="../ctrlProps/ctrlProp355.xml" /><Relationship Id="rId3" Type="http://schemas.openxmlformats.org/officeDocument/2006/relationships/vmlDrawing" Target="../drawings/vmlDrawing7.vml" /><Relationship Id="rId12" Type="http://schemas.openxmlformats.org/officeDocument/2006/relationships/ctrlProp" Target="../ctrlProps/ctrlProp316.xml" /><Relationship Id="rId17" Type="http://schemas.openxmlformats.org/officeDocument/2006/relationships/ctrlProp" Target="../ctrlProps/ctrlProp321.xml" /><Relationship Id="rId25" Type="http://schemas.openxmlformats.org/officeDocument/2006/relationships/ctrlProp" Target="../ctrlProps/ctrlProp329.xml" /><Relationship Id="rId33" Type="http://schemas.openxmlformats.org/officeDocument/2006/relationships/ctrlProp" Target="../ctrlProps/ctrlProp337.xml" /><Relationship Id="rId38" Type="http://schemas.openxmlformats.org/officeDocument/2006/relationships/ctrlProp" Target="../ctrlProps/ctrlProp342.xml" /><Relationship Id="rId46" Type="http://schemas.openxmlformats.org/officeDocument/2006/relationships/ctrlProp" Target="../ctrlProps/ctrlProp350.xml" /><Relationship Id="rId20" Type="http://schemas.openxmlformats.org/officeDocument/2006/relationships/ctrlProp" Target="../ctrlProps/ctrlProp324.xml" /><Relationship Id="rId41" Type="http://schemas.openxmlformats.org/officeDocument/2006/relationships/ctrlProp" Target="../ctrlProps/ctrlProp345.xml" /><Relationship Id="rId6" Type="http://schemas.openxmlformats.org/officeDocument/2006/relationships/ctrlProp" Target="../ctrlProps/ctrlProp310.xml" /><Relationship Id="rId15" Type="http://schemas.openxmlformats.org/officeDocument/2006/relationships/ctrlProp" Target="../ctrlProps/ctrlProp319.xml" /><Relationship Id="rId23" Type="http://schemas.openxmlformats.org/officeDocument/2006/relationships/ctrlProp" Target="../ctrlProps/ctrlProp327.xml" /><Relationship Id="rId28" Type="http://schemas.openxmlformats.org/officeDocument/2006/relationships/ctrlProp" Target="../ctrlProps/ctrlProp332.xml" /><Relationship Id="rId36" Type="http://schemas.openxmlformats.org/officeDocument/2006/relationships/ctrlProp" Target="../ctrlProps/ctrlProp340.xml" /><Relationship Id="rId49" Type="http://schemas.openxmlformats.org/officeDocument/2006/relationships/ctrlProp" Target="../ctrlProps/ctrlProp353.xml" /></Relationships>
</file>

<file path=xl/worksheets/_rels/sheet8.xml.rels>&#65279;<?xml version="1.0" encoding="utf-8" standalone="yes"?>
<Relationships xmlns="http://schemas.openxmlformats.org/package/2006/relationships"><Relationship Id="rId13" Type="http://schemas.openxmlformats.org/officeDocument/2006/relationships/ctrlProp" Target="../ctrlProps/ctrlProp366.xml" /><Relationship Id="rId18" Type="http://schemas.openxmlformats.org/officeDocument/2006/relationships/ctrlProp" Target="../ctrlProps/ctrlProp371.xml" /><Relationship Id="rId26" Type="http://schemas.openxmlformats.org/officeDocument/2006/relationships/ctrlProp" Target="../ctrlProps/ctrlProp379.xml" /><Relationship Id="rId39" Type="http://schemas.openxmlformats.org/officeDocument/2006/relationships/ctrlProp" Target="../ctrlProps/ctrlProp392.xml" /><Relationship Id="rId21" Type="http://schemas.openxmlformats.org/officeDocument/2006/relationships/ctrlProp" Target="../ctrlProps/ctrlProp374.xml" /><Relationship Id="rId34" Type="http://schemas.openxmlformats.org/officeDocument/2006/relationships/ctrlProp" Target="../ctrlProps/ctrlProp387.xml" /><Relationship Id="rId42" Type="http://schemas.openxmlformats.org/officeDocument/2006/relationships/ctrlProp" Target="../ctrlProps/ctrlProp395.xml" /><Relationship Id="rId47" Type="http://schemas.openxmlformats.org/officeDocument/2006/relationships/ctrlProp" Target="../ctrlProps/ctrlProp400.xml" /><Relationship Id="rId50" Type="http://schemas.openxmlformats.org/officeDocument/2006/relationships/ctrlProp" Target="../ctrlProps/ctrlProp403.xml" /><Relationship Id="rId7" Type="http://schemas.openxmlformats.org/officeDocument/2006/relationships/ctrlProp" Target="../ctrlProps/ctrlProp360.xml" /><Relationship Id="rId2" Type="http://schemas.openxmlformats.org/officeDocument/2006/relationships/drawing" Target="../drawings/drawing8.xml" /><Relationship Id="rId16" Type="http://schemas.openxmlformats.org/officeDocument/2006/relationships/ctrlProp" Target="../ctrlProps/ctrlProp369.xml" /><Relationship Id="rId29" Type="http://schemas.openxmlformats.org/officeDocument/2006/relationships/ctrlProp" Target="../ctrlProps/ctrlProp382.xml" /><Relationship Id="rId11" Type="http://schemas.openxmlformats.org/officeDocument/2006/relationships/ctrlProp" Target="../ctrlProps/ctrlProp364.xml" /><Relationship Id="rId24" Type="http://schemas.openxmlformats.org/officeDocument/2006/relationships/ctrlProp" Target="../ctrlProps/ctrlProp377.xml" /><Relationship Id="rId32" Type="http://schemas.openxmlformats.org/officeDocument/2006/relationships/ctrlProp" Target="../ctrlProps/ctrlProp385.xml" /><Relationship Id="rId37" Type="http://schemas.openxmlformats.org/officeDocument/2006/relationships/ctrlProp" Target="../ctrlProps/ctrlProp390.xml" /><Relationship Id="rId40" Type="http://schemas.openxmlformats.org/officeDocument/2006/relationships/ctrlProp" Target="../ctrlProps/ctrlProp393.xml" /><Relationship Id="rId45" Type="http://schemas.openxmlformats.org/officeDocument/2006/relationships/ctrlProp" Target="../ctrlProps/ctrlProp398.xml" /><Relationship Id="rId5" Type="http://schemas.openxmlformats.org/officeDocument/2006/relationships/ctrlProp" Target="../ctrlProps/ctrlProp358.xml" /><Relationship Id="rId10" Type="http://schemas.openxmlformats.org/officeDocument/2006/relationships/ctrlProp" Target="../ctrlProps/ctrlProp363.xml" /><Relationship Id="rId19" Type="http://schemas.openxmlformats.org/officeDocument/2006/relationships/ctrlProp" Target="../ctrlProps/ctrlProp372.xml" /><Relationship Id="rId31" Type="http://schemas.openxmlformats.org/officeDocument/2006/relationships/ctrlProp" Target="../ctrlProps/ctrlProp384.xml" /><Relationship Id="rId44" Type="http://schemas.openxmlformats.org/officeDocument/2006/relationships/ctrlProp" Target="../ctrlProps/ctrlProp397.xml" /><Relationship Id="rId52" Type="http://schemas.openxmlformats.org/officeDocument/2006/relationships/ctrlProp" Target="../ctrlProps/ctrlProp405.xml" /><Relationship Id="rId4" Type="http://schemas.openxmlformats.org/officeDocument/2006/relationships/ctrlProp" Target="../ctrlProps/ctrlProp357.xml" /><Relationship Id="rId9" Type="http://schemas.openxmlformats.org/officeDocument/2006/relationships/ctrlProp" Target="../ctrlProps/ctrlProp362.xml" /><Relationship Id="rId14" Type="http://schemas.openxmlformats.org/officeDocument/2006/relationships/ctrlProp" Target="../ctrlProps/ctrlProp367.xml" /><Relationship Id="rId22" Type="http://schemas.openxmlformats.org/officeDocument/2006/relationships/ctrlProp" Target="../ctrlProps/ctrlProp375.xml" /><Relationship Id="rId27" Type="http://schemas.openxmlformats.org/officeDocument/2006/relationships/ctrlProp" Target="../ctrlProps/ctrlProp380.xml" /><Relationship Id="rId30" Type="http://schemas.openxmlformats.org/officeDocument/2006/relationships/ctrlProp" Target="../ctrlProps/ctrlProp383.xml" /><Relationship Id="rId35" Type="http://schemas.openxmlformats.org/officeDocument/2006/relationships/ctrlProp" Target="../ctrlProps/ctrlProp388.xml" /><Relationship Id="rId43" Type="http://schemas.openxmlformats.org/officeDocument/2006/relationships/ctrlProp" Target="../ctrlProps/ctrlProp396.xml" /><Relationship Id="rId48" Type="http://schemas.openxmlformats.org/officeDocument/2006/relationships/ctrlProp" Target="../ctrlProps/ctrlProp401.xml" /><Relationship Id="rId8" Type="http://schemas.openxmlformats.org/officeDocument/2006/relationships/ctrlProp" Target="../ctrlProps/ctrlProp361.xml" /><Relationship Id="rId51" Type="http://schemas.openxmlformats.org/officeDocument/2006/relationships/ctrlProp" Target="../ctrlProps/ctrlProp404.xml" /><Relationship Id="rId3" Type="http://schemas.openxmlformats.org/officeDocument/2006/relationships/vmlDrawing" Target="../drawings/vmlDrawing8.vml" /><Relationship Id="rId12" Type="http://schemas.openxmlformats.org/officeDocument/2006/relationships/ctrlProp" Target="../ctrlProps/ctrlProp365.xml" /><Relationship Id="rId17" Type="http://schemas.openxmlformats.org/officeDocument/2006/relationships/ctrlProp" Target="../ctrlProps/ctrlProp370.xml" /><Relationship Id="rId25" Type="http://schemas.openxmlformats.org/officeDocument/2006/relationships/ctrlProp" Target="../ctrlProps/ctrlProp378.xml" /><Relationship Id="rId33" Type="http://schemas.openxmlformats.org/officeDocument/2006/relationships/ctrlProp" Target="../ctrlProps/ctrlProp386.xml" /><Relationship Id="rId38" Type="http://schemas.openxmlformats.org/officeDocument/2006/relationships/ctrlProp" Target="../ctrlProps/ctrlProp391.xml" /><Relationship Id="rId46" Type="http://schemas.openxmlformats.org/officeDocument/2006/relationships/ctrlProp" Target="../ctrlProps/ctrlProp399.xml" /><Relationship Id="rId20" Type="http://schemas.openxmlformats.org/officeDocument/2006/relationships/ctrlProp" Target="../ctrlProps/ctrlProp373.xml" /><Relationship Id="rId41" Type="http://schemas.openxmlformats.org/officeDocument/2006/relationships/ctrlProp" Target="../ctrlProps/ctrlProp394.xml" /><Relationship Id="rId6" Type="http://schemas.openxmlformats.org/officeDocument/2006/relationships/ctrlProp" Target="../ctrlProps/ctrlProp359.xml" /><Relationship Id="rId15" Type="http://schemas.openxmlformats.org/officeDocument/2006/relationships/ctrlProp" Target="../ctrlProps/ctrlProp368.xml" /><Relationship Id="rId23" Type="http://schemas.openxmlformats.org/officeDocument/2006/relationships/ctrlProp" Target="../ctrlProps/ctrlProp376.xml" /><Relationship Id="rId28" Type="http://schemas.openxmlformats.org/officeDocument/2006/relationships/ctrlProp" Target="../ctrlProps/ctrlProp381.xml" /><Relationship Id="rId36" Type="http://schemas.openxmlformats.org/officeDocument/2006/relationships/ctrlProp" Target="../ctrlProps/ctrlProp389.xml" /><Relationship Id="rId49" Type="http://schemas.openxmlformats.org/officeDocument/2006/relationships/ctrlProp" Target="../ctrlProps/ctrlProp402.xml" /></Relationships>
</file>

<file path=xl/worksheets/_rels/sheet9.xml.rels>&#65279;<?xml version="1.0" encoding="utf-8" standalone="yes"?>
<Relationships xmlns="http://schemas.openxmlformats.org/package/2006/relationships"><Relationship Id="rId13" Type="http://schemas.openxmlformats.org/officeDocument/2006/relationships/ctrlProp" Target="../ctrlProps/ctrlProp415.xml" /><Relationship Id="rId18" Type="http://schemas.openxmlformats.org/officeDocument/2006/relationships/ctrlProp" Target="../ctrlProps/ctrlProp420.xml" /><Relationship Id="rId26" Type="http://schemas.openxmlformats.org/officeDocument/2006/relationships/ctrlProp" Target="../ctrlProps/ctrlProp428.xml" /><Relationship Id="rId39" Type="http://schemas.openxmlformats.org/officeDocument/2006/relationships/ctrlProp" Target="../ctrlProps/ctrlProp441.xml" /><Relationship Id="rId21" Type="http://schemas.openxmlformats.org/officeDocument/2006/relationships/ctrlProp" Target="../ctrlProps/ctrlProp423.xml" /><Relationship Id="rId34" Type="http://schemas.openxmlformats.org/officeDocument/2006/relationships/ctrlProp" Target="../ctrlProps/ctrlProp436.xml" /><Relationship Id="rId42" Type="http://schemas.openxmlformats.org/officeDocument/2006/relationships/ctrlProp" Target="../ctrlProps/ctrlProp444.xml" /><Relationship Id="rId47" Type="http://schemas.openxmlformats.org/officeDocument/2006/relationships/ctrlProp" Target="../ctrlProps/ctrlProp449.xml" /><Relationship Id="rId50" Type="http://schemas.openxmlformats.org/officeDocument/2006/relationships/ctrlProp" Target="../ctrlProps/ctrlProp452.xml" /><Relationship Id="rId7" Type="http://schemas.openxmlformats.org/officeDocument/2006/relationships/ctrlProp" Target="../ctrlProps/ctrlProp409.xml" /><Relationship Id="rId2" Type="http://schemas.openxmlformats.org/officeDocument/2006/relationships/drawing" Target="../drawings/drawing9.xml" /><Relationship Id="rId16" Type="http://schemas.openxmlformats.org/officeDocument/2006/relationships/ctrlProp" Target="../ctrlProps/ctrlProp418.xml" /><Relationship Id="rId29" Type="http://schemas.openxmlformats.org/officeDocument/2006/relationships/ctrlProp" Target="../ctrlProps/ctrlProp431.xml" /><Relationship Id="rId11" Type="http://schemas.openxmlformats.org/officeDocument/2006/relationships/ctrlProp" Target="../ctrlProps/ctrlProp413.xml" /><Relationship Id="rId24" Type="http://schemas.openxmlformats.org/officeDocument/2006/relationships/ctrlProp" Target="../ctrlProps/ctrlProp426.xml" /><Relationship Id="rId32" Type="http://schemas.openxmlformats.org/officeDocument/2006/relationships/ctrlProp" Target="../ctrlProps/ctrlProp434.xml" /><Relationship Id="rId37" Type="http://schemas.openxmlformats.org/officeDocument/2006/relationships/ctrlProp" Target="../ctrlProps/ctrlProp439.xml" /><Relationship Id="rId40" Type="http://schemas.openxmlformats.org/officeDocument/2006/relationships/ctrlProp" Target="../ctrlProps/ctrlProp442.xml" /><Relationship Id="rId45" Type="http://schemas.openxmlformats.org/officeDocument/2006/relationships/ctrlProp" Target="../ctrlProps/ctrlProp447.xml" /><Relationship Id="rId5" Type="http://schemas.openxmlformats.org/officeDocument/2006/relationships/ctrlProp" Target="../ctrlProps/ctrlProp407.xml" /><Relationship Id="rId10" Type="http://schemas.openxmlformats.org/officeDocument/2006/relationships/ctrlProp" Target="../ctrlProps/ctrlProp412.xml" /><Relationship Id="rId19" Type="http://schemas.openxmlformats.org/officeDocument/2006/relationships/ctrlProp" Target="../ctrlProps/ctrlProp421.xml" /><Relationship Id="rId31" Type="http://schemas.openxmlformats.org/officeDocument/2006/relationships/ctrlProp" Target="../ctrlProps/ctrlProp433.xml" /><Relationship Id="rId44" Type="http://schemas.openxmlformats.org/officeDocument/2006/relationships/ctrlProp" Target="../ctrlProps/ctrlProp446.xml" /><Relationship Id="rId52" Type="http://schemas.openxmlformats.org/officeDocument/2006/relationships/ctrlProp" Target="../ctrlProps/ctrlProp454.xml" /><Relationship Id="rId4" Type="http://schemas.openxmlformats.org/officeDocument/2006/relationships/ctrlProp" Target="../ctrlProps/ctrlProp406.xml" /><Relationship Id="rId9" Type="http://schemas.openxmlformats.org/officeDocument/2006/relationships/ctrlProp" Target="../ctrlProps/ctrlProp411.xml" /><Relationship Id="rId14" Type="http://schemas.openxmlformats.org/officeDocument/2006/relationships/ctrlProp" Target="../ctrlProps/ctrlProp416.xml" /><Relationship Id="rId22" Type="http://schemas.openxmlformats.org/officeDocument/2006/relationships/ctrlProp" Target="../ctrlProps/ctrlProp424.xml" /><Relationship Id="rId27" Type="http://schemas.openxmlformats.org/officeDocument/2006/relationships/ctrlProp" Target="../ctrlProps/ctrlProp429.xml" /><Relationship Id="rId30" Type="http://schemas.openxmlformats.org/officeDocument/2006/relationships/ctrlProp" Target="../ctrlProps/ctrlProp432.xml" /><Relationship Id="rId35" Type="http://schemas.openxmlformats.org/officeDocument/2006/relationships/ctrlProp" Target="../ctrlProps/ctrlProp437.xml" /><Relationship Id="rId43" Type="http://schemas.openxmlformats.org/officeDocument/2006/relationships/ctrlProp" Target="../ctrlProps/ctrlProp445.xml" /><Relationship Id="rId48" Type="http://schemas.openxmlformats.org/officeDocument/2006/relationships/ctrlProp" Target="../ctrlProps/ctrlProp450.xml" /><Relationship Id="rId8" Type="http://schemas.openxmlformats.org/officeDocument/2006/relationships/ctrlProp" Target="../ctrlProps/ctrlProp410.xml" /><Relationship Id="rId51" Type="http://schemas.openxmlformats.org/officeDocument/2006/relationships/ctrlProp" Target="../ctrlProps/ctrlProp453.xml" /><Relationship Id="rId3" Type="http://schemas.openxmlformats.org/officeDocument/2006/relationships/vmlDrawing" Target="../drawings/vmlDrawing9.vml" /><Relationship Id="rId12" Type="http://schemas.openxmlformats.org/officeDocument/2006/relationships/ctrlProp" Target="../ctrlProps/ctrlProp414.xml" /><Relationship Id="rId17" Type="http://schemas.openxmlformats.org/officeDocument/2006/relationships/ctrlProp" Target="../ctrlProps/ctrlProp419.xml" /><Relationship Id="rId25" Type="http://schemas.openxmlformats.org/officeDocument/2006/relationships/ctrlProp" Target="../ctrlProps/ctrlProp427.xml" /><Relationship Id="rId33" Type="http://schemas.openxmlformats.org/officeDocument/2006/relationships/ctrlProp" Target="../ctrlProps/ctrlProp435.xml" /><Relationship Id="rId38" Type="http://schemas.openxmlformats.org/officeDocument/2006/relationships/ctrlProp" Target="../ctrlProps/ctrlProp440.xml" /><Relationship Id="rId46" Type="http://schemas.openxmlformats.org/officeDocument/2006/relationships/ctrlProp" Target="../ctrlProps/ctrlProp448.xml" /><Relationship Id="rId20" Type="http://schemas.openxmlformats.org/officeDocument/2006/relationships/ctrlProp" Target="../ctrlProps/ctrlProp422.xml" /><Relationship Id="rId41" Type="http://schemas.openxmlformats.org/officeDocument/2006/relationships/ctrlProp" Target="../ctrlProps/ctrlProp443.xml" /><Relationship Id="rId6" Type="http://schemas.openxmlformats.org/officeDocument/2006/relationships/ctrlProp" Target="../ctrlProps/ctrlProp408.xml" /><Relationship Id="rId15" Type="http://schemas.openxmlformats.org/officeDocument/2006/relationships/ctrlProp" Target="../ctrlProps/ctrlProp417.xml" /><Relationship Id="rId23" Type="http://schemas.openxmlformats.org/officeDocument/2006/relationships/ctrlProp" Target="../ctrlProps/ctrlProp425.xml" /><Relationship Id="rId28" Type="http://schemas.openxmlformats.org/officeDocument/2006/relationships/ctrlProp" Target="../ctrlProps/ctrlProp430.xml" /><Relationship Id="rId36" Type="http://schemas.openxmlformats.org/officeDocument/2006/relationships/ctrlProp" Target="../ctrlProps/ctrlProp438.xml" /><Relationship Id="rId49" Type="http://schemas.openxmlformats.org/officeDocument/2006/relationships/ctrlProp" Target="../ctrlProps/ctrlProp45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50"/>
  <sheetViews>
    <sheetView tabSelected="1" view="pageBreakPreview" zoomScaleNormal="120" zoomScaleSheetLayoutView="100" zoomScalePageLayoutView="64" workbookViewId="0">
      <selection activeCell="L13" sqref="L13:U13"/>
    </sheetView>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2181</v>
      </c>
      <c r="C1" s="72"/>
      <c r="D1" s="72"/>
      <c r="E1" s="72"/>
      <c r="F1" s="72"/>
      <c r="G1" s="72"/>
      <c r="H1" s="72"/>
      <c r="I1" s="72"/>
      <c r="J1" s="72"/>
      <c r="K1" s="72"/>
      <c r="L1" s="72"/>
      <c r="M1" s="72"/>
      <c r="N1" s="72"/>
      <c r="O1" s="72"/>
      <c r="P1" s="72"/>
      <c r="Q1" s="72"/>
      <c r="R1" s="72"/>
      <c r="S1" s="72"/>
      <c r="T1" s="72"/>
      <c r="U1" s="72"/>
      <c r="V1" s="72"/>
      <c r="W1" s="72"/>
      <c r="X1" s="72"/>
      <c r="Y1" s="72"/>
      <c r="Z1" s="946" t="s">
        <v>25</v>
      </c>
      <c r="AA1" s="946"/>
      <c r="AB1" s="946"/>
      <c r="AC1" s="946"/>
      <c r="AD1" s="947"/>
      <c r="AE1" s="947"/>
      <c r="AF1" s="947"/>
      <c r="AG1" s="947"/>
      <c r="AH1" s="947"/>
      <c r="AI1" s="947"/>
      <c r="AJ1" s="947"/>
      <c r="AK1" s="947"/>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948" t="s">
        <v>2204</v>
      </c>
      <c r="C3" s="948"/>
      <c r="D3" s="948"/>
      <c r="E3" s="948"/>
      <c r="F3" s="948"/>
      <c r="G3" s="948"/>
      <c r="H3" s="948"/>
      <c r="I3" s="948"/>
      <c r="J3" s="948"/>
      <c r="K3" s="948"/>
      <c r="L3" s="948"/>
      <c r="M3" s="948"/>
      <c r="N3" s="948"/>
      <c r="O3" s="948"/>
      <c r="P3" s="948"/>
      <c r="Q3" s="948"/>
      <c r="R3" s="948"/>
      <c r="S3" s="948"/>
      <c r="T3" s="948"/>
      <c r="U3" s="948"/>
      <c r="V3" s="948"/>
      <c r="W3" s="948"/>
      <c r="X3" s="948"/>
      <c r="Y3" s="948"/>
      <c r="Z3" s="948"/>
      <c r="AA3" s="948"/>
      <c r="AB3" s="948"/>
      <c r="AC3" s="948"/>
      <c r="AD3" s="948"/>
      <c r="AE3" s="948"/>
      <c r="AF3" s="948"/>
      <c r="AG3" s="948"/>
      <c r="AH3" s="948"/>
      <c r="AI3" s="948"/>
      <c r="AJ3" s="948"/>
      <c r="AK3" s="948"/>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2017</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949" t="s">
        <v>21</v>
      </c>
      <c r="C6" s="950"/>
      <c r="D6" s="950"/>
      <c r="E6" s="950"/>
      <c r="F6" s="950"/>
      <c r="G6" s="951"/>
      <c r="H6" s="541"/>
      <c r="I6" s="541"/>
      <c r="J6" s="541"/>
      <c r="K6" s="541"/>
      <c r="L6" s="541"/>
      <c r="M6" s="541"/>
      <c r="N6" s="541"/>
      <c r="O6" s="541"/>
      <c r="P6" s="541"/>
      <c r="Q6" s="541"/>
      <c r="R6" s="541"/>
      <c r="S6" s="541"/>
      <c r="T6" s="541"/>
      <c r="U6" s="541"/>
      <c r="V6" s="541"/>
      <c r="W6" s="541"/>
      <c r="X6" s="541"/>
      <c r="Y6" s="541"/>
      <c r="Z6" s="541"/>
      <c r="AA6" s="541"/>
      <c r="AB6" s="541"/>
      <c r="AC6" s="541"/>
      <c r="AD6" s="541"/>
      <c r="AE6" s="541"/>
      <c r="AF6" s="541"/>
      <c r="AG6" s="541"/>
      <c r="AH6" s="541"/>
      <c r="AI6" s="541"/>
      <c r="AJ6" s="541"/>
      <c r="AK6" s="542"/>
      <c r="AL6" s="164"/>
    </row>
    <row r="7" spans="1:39" s="165" customFormat="1" ht="25.5" customHeight="1">
      <c r="A7" s="164"/>
      <c r="B7" s="952" t="s">
        <v>20</v>
      </c>
      <c r="C7" s="953"/>
      <c r="D7" s="953"/>
      <c r="E7" s="953"/>
      <c r="F7" s="953"/>
      <c r="G7" s="954"/>
      <c r="H7" s="955"/>
      <c r="I7" s="955"/>
      <c r="J7" s="955"/>
      <c r="K7" s="955"/>
      <c r="L7" s="955"/>
      <c r="M7" s="955"/>
      <c r="N7" s="955"/>
      <c r="O7" s="955"/>
      <c r="P7" s="955"/>
      <c r="Q7" s="955"/>
      <c r="R7" s="955"/>
      <c r="S7" s="955"/>
      <c r="T7" s="955"/>
      <c r="U7" s="955"/>
      <c r="V7" s="955"/>
      <c r="W7" s="955"/>
      <c r="X7" s="955"/>
      <c r="Y7" s="955"/>
      <c r="Z7" s="955"/>
      <c r="AA7" s="955"/>
      <c r="AB7" s="955"/>
      <c r="AC7" s="955"/>
      <c r="AD7" s="955"/>
      <c r="AE7" s="955"/>
      <c r="AF7" s="955"/>
      <c r="AG7" s="955"/>
      <c r="AH7" s="955"/>
      <c r="AI7" s="955"/>
      <c r="AJ7" s="955"/>
      <c r="AK7" s="956"/>
      <c r="AL7" s="164"/>
    </row>
    <row r="8" spans="1:39" s="165" customFormat="1" ht="12.75" customHeight="1">
      <c r="A8" s="164"/>
      <c r="B8" s="971" t="s">
        <v>2018</v>
      </c>
      <c r="C8" s="972"/>
      <c r="D8" s="972"/>
      <c r="E8" s="972"/>
      <c r="F8" s="972"/>
      <c r="G8" s="973"/>
      <c r="H8" s="166" t="s">
        <v>2182</v>
      </c>
      <c r="I8" s="540"/>
      <c r="J8" s="540"/>
      <c r="K8" s="167" t="s">
        <v>2184</v>
      </c>
      <c r="L8" s="540"/>
      <c r="M8" s="1257"/>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959"/>
      <c r="C9" s="960"/>
      <c r="D9" s="960"/>
      <c r="E9" s="960"/>
      <c r="F9" s="960"/>
      <c r="G9" s="961"/>
      <c r="H9" s="974"/>
      <c r="I9" s="975"/>
      <c r="J9" s="975"/>
      <c r="K9" s="975"/>
      <c r="L9" s="975"/>
      <c r="M9" s="975"/>
      <c r="N9" s="975"/>
      <c r="O9" s="975"/>
      <c r="P9" s="975"/>
      <c r="Q9" s="975"/>
      <c r="R9" s="975"/>
      <c r="S9" s="975"/>
      <c r="T9" s="975"/>
      <c r="U9" s="975"/>
      <c r="V9" s="975"/>
      <c r="W9" s="975"/>
      <c r="X9" s="975"/>
      <c r="Y9" s="975"/>
      <c r="Z9" s="975"/>
      <c r="AA9" s="975"/>
      <c r="AB9" s="975"/>
      <c r="AC9" s="975"/>
      <c r="AD9" s="975"/>
      <c r="AE9" s="975"/>
      <c r="AF9" s="975"/>
      <c r="AG9" s="975"/>
      <c r="AH9" s="975"/>
      <c r="AI9" s="975"/>
      <c r="AJ9" s="975"/>
      <c r="AK9" s="976"/>
      <c r="AL9" s="164"/>
    </row>
    <row r="10" spans="1:39" s="165" customFormat="1" ht="16.5" customHeight="1">
      <c r="A10" s="164"/>
      <c r="B10" s="959"/>
      <c r="C10" s="960"/>
      <c r="D10" s="960"/>
      <c r="E10" s="960"/>
      <c r="F10" s="960"/>
      <c r="G10" s="961"/>
      <c r="H10" s="977"/>
      <c r="I10" s="962"/>
      <c r="J10" s="962"/>
      <c r="K10" s="962"/>
      <c r="L10" s="962"/>
      <c r="M10" s="962"/>
      <c r="N10" s="962"/>
      <c r="O10" s="962"/>
      <c r="P10" s="962"/>
      <c r="Q10" s="962"/>
      <c r="R10" s="962"/>
      <c r="S10" s="962"/>
      <c r="T10" s="962"/>
      <c r="U10" s="962"/>
      <c r="V10" s="962"/>
      <c r="W10" s="962"/>
      <c r="X10" s="962"/>
      <c r="Y10" s="962"/>
      <c r="Z10" s="962"/>
      <c r="AA10" s="962"/>
      <c r="AB10" s="962"/>
      <c r="AC10" s="962"/>
      <c r="AD10" s="962"/>
      <c r="AE10" s="962"/>
      <c r="AF10" s="962"/>
      <c r="AG10" s="962"/>
      <c r="AH10" s="962"/>
      <c r="AI10" s="962"/>
      <c r="AJ10" s="962"/>
      <c r="AK10" s="963"/>
      <c r="AL10" s="164"/>
    </row>
    <row r="11" spans="1:39" s="165" customFormat="1" ht="13.5" customHeight="1">
      <c r="A11" s="164"/>
      <c r="B11" s="978" t="s">
        <v>21</v>
      </c>
      <c r="C11" s="979"/>
      <c r="D11" s="979"/>
      <c r="E11" s="979"/>
      <c r="F11" s="979"/>
      <c r="G11" s="980"/>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2"/>
      <c r="AL11" s="164"/>
    </row>
    <row r="12" spans="1:39" s="165" customFormat="1" ht="22.5" customHeight="1">
      <c r="A12" s="164"/>
      <c r="B12" s="959" t="s">
        <v>2019</v>
      </c>
      <c r="C12" s="960"/>
      <c r="D12" s="960"/>
      <c r="E12" s="960"/>
      <c r="F12" s="960"/>
      <c r="G12" s="961"/>
      <c r="H12" s="962"/>
      <c r="I12" s="962"/>
      <c r="J12" s="962"/>
      <c r="K12" s="962"/>
      <c r="L12" s="962"/>
      <c r="M12" s="962"/>
      <c r="N12" s="962"/>
      <c r="O12" s="962"/>
      <c r="P12" s="962"/>
      <c r="Q12" s="962"/>
      <c r="R12" s="962"/>
      <c r="S12" s="962"/>
      <c r="T12" s="962"/>
      <c r="U12" s="962"/>
      <c r="V12" s="962"/>
      <c r="W12" s="962"/>
      <c r="X12" s="962"/>
      <c r="Y12" s="962"/>
      <c r="Z12" s="962"/>
      <c r="AA12" s="962"/>
      <c r="AB12" s="962"/>
      <c r="AC12" s="962"/>
      <c r="AD12" s="962"/>
      <c r="AE12" s="962"/>
      <c r="AF12" s="962"/>
      <c r="AG12" s="962"/>
      <c r="AH12" s="962"/>
      <c r="AI12" s="962"/>
      <c r="AJ12" s="962"/>
      <c r="AK12" s="963"/>
      <c r="AL12" s="164"/>
    </row>
    <row r="13" spans="1:39" s="165" customFormat="1" ht="18.75" customHeight="1">
      <c r="A13" s="164"/>
      <c r="B13" s="964" t="s">
        <v>2020</v>
      </c>
      <c r="C13" s="964"/>
      <c r="D13" s="964"/>
      <c r="E13" s="964"/>
      <c r="F13" s="964"/>
      <c r="G13" s="964"/>
      <c r="H13" s="965" t="s">
        <v>24</v>
      </c>
      <c r="I13" s="964"/>
      <c r="J13" s="964"/>
      <c r="K13" s="964"/>
      <c r="L13" s="1258"/>
      <c r="M13" s="1259"/>
      <c r="N13" s="1259"/>
      <c r="O13" s="1259"/>
      <c r="P13" s="1259"/>
      <c r="Q13" s="1259"/>
      <c r="R13" s="1259"/>
      <c r="S13" s="1259"/>
      <c r="T13" s="1259"/>
      <c r="U13" s="1260"/>
      <c r="V13" s="968" t="s">
        <v>2183</v>
      </c>
      <c r="W13" s="969"/>
      <c r="X13" s="969"/>
      <c r="Y13" s="965"/>
      <c r="Z13" s="970"/>
      <c r="AA13" s="966"/>
      <c r="AB13" s="966"/>
      <c r="AC13" s="966"/>
      <c r="AD13" s="966"/>
      <c r="AE13" s="966"/>
      <c r="AF13" s="966"/>
      <c r="AG13" s="966"/>
      <c r="AH13" s="966"/>
      <c r="AI13" s="966"/>
      <c r="AJ13" s="966"/>
      <c r="AK13" s="967"/>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59" t="s">
        <v>30</v>
      </c>
      <c r="C17" s="560"/>
      <c r="D17" s="560"/>
      <c r="E17" s="560"/>
      <c r="F17" s="560"/>
      <c r="G17" s="560"/>
      <c r="H17" s="560"/>
      <c r="I17" s="560"/>
      <c r="J17" s="560"/>
      <c r="K17" s="560"/>
      <c r="L17" s="560"/>
      <c r="M17" s="560"/>
      <c r="N17" s="560"/>
      <c r="O17" s="560"/>
      <c r="P17" s="560"/>
      <c r="Q17" s="560"/>
      <c r="R17" s="560"/>
      <c r="S17" s="560"/>
      <c r="T17" s="560"/>
      <c r="U17" s="560"/>
      <c r="V17" s="560"/>
      <c r="W17" s="561"/>
      <c r="X17" s="72"/>
      <c r="Y17" s="72"/>
      <c r="Z17" s="72"/>
      <c r="AA17" s="72"/>
      <c r="AB17" s="72"/>
      <c r="AC17" s="72"/>
      <c r="AD17" s="72"/>
      <c r="AE17" s="72"/>
      <c r="AF17" s="72"/>
      <c r="AG17" s="72"/>
      <c r="AH17" s="72"/>
      <c r="AI17" s="72"/>
      <c r="AJ17" s="72"/>
      <c r="AK17" s="72"/>
      <c r="AL17" s="155"/>
    </row>
    <row r="18" spans="1:55" ht="26.25" customHeight="1">
      <c r="A18" s="155"/>
      <c r="B18" s="175" t="s">
        <v>32</v>
      </c>
      <c r="C18" s="547" t="s">
        <v>33</v>
      </c>
      <c r="D18" s="547"/>
      <c r="E18" s="547"/>
      <c r="F18" s="547"/>
      <c r="G18" s="547"/>
      <c r="H18" s="547"/>
      <c r="I18" s="547"/>
      <c r="J18" s="547"/>
      <c r="K18" s="547"/>
      <c r="L18" s="547"/>
      <c r="M18" s="547"/>
      <c r="N18" s="547"/>
      <c r="O18" s="547"/>
      <c r="P18" s="562"/>
      <c r="Q18" s="548">
        <f>SUM('別紙様式6-2 事業所個票１:事業所個票10'!V51,'別紙様式6-2 事業所個票１:事業所個票10'!AC51)</f>
        <v>0</v>
      </c>
      <c r="R18" s="549"/>
      <c r="S18" s="549"/>
      <c r="T18" s="549"/>
      <c r="U18" s="549"/>
      <c r="V18" s="550"/>
      <c r="W18" s="176" t="s">
        <v>2203</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46" t="s">
        <v>35</v>
      </c>
      <c r="E19" s="546"/>
      <c r="F19" s="546"/>
      <c r="G19" s="546"/>
      <c r="H19" s="546"/>
      <c r="I19" s="546"/>
      <c r="J19" s="546"/>
      <c r="K19" s="546"/>
      <c r="L19" s="546"/>
      <c r="M19" s="546"/>
      <c r="N19" s="546"/>
      <c r="O19" s="546"/>
      <c r="P19" s="563"/>
      <c r="Q19" s="548">
        <f>SUM('別紙様式6-2 事業所個票１:事業所個票10'!BI51)</f>
        <v>0</v>
      </c>
      <c r="R19" s="549"/>
      <c r="S19" s="549"/>
      <c r="T19" s="549"/>
      <c r="U19" s="549"/>
      <c r="V19" s="550"/>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46" t="s">
        <v>37</v>
      </c>
      <c r="F20" s="546"/>
      <c r="G20" s="546"/>
      <c r="H20" s="546"/>
      <c r="I20" s="546"/>
      <c r="J20" s="546"/>
      <c r="K20" s="546"/>
      <c r="L20" s="546"/>
      <c r="M20" s="546"/>
      <c r="N20" s="546"/>
      <c r="O20" s="546"/>
      <c r="P20" s="564"/>
      <c r="Q20" s="556"/>
      <c r="R20" s="557"/>
      <c r="S20" s="557"/>
      <c r="T20" s="557"/>
      <c r="U20" s="557"/>
      <c r="V20" s="558"/>
      <c r="W20" s="182" t="s">
        <v>31</v>
      </c>
      <c r="X20" s="72" t="s">
        <v>38</v>
      </c>
      <c r="Y20" s="183" t="str">
        <f>IF(Q20&gt;Q19,"×","")</f>
        <v/>
      </c>
      <c r="Z20" s="155"/>
      <c r="AA20" s="155"/>
      <c r="AB20" s="155"/>
      <c r="AC20" s="155"/>
      <c r="AD20" s="155"/>
      <c r="AE20" s="155"/>
      <c r="AF20" s="155"/>
      <c r="AG20" s="155"/>
      <c r="AH20" s="155"/>
      <c r="AI20" s="155"/>
      <c r="AJ20" s="155"/>
      <c r="AK20" s="155"/>
      <c r="AL20" s="155"/>
      <c r="AM20" s="543" t="s">
        <v>2073</v>
      </c>
      <c r="AN20" s="544"/>
      <c r="AO20" s="544"/>
      <c r="AP20" s="544"/>
      <c r="AQ20" s="544"/>
      <c r="AR20" s="544"/>
      <c r="AS20" s="544"/>
      <c r="AT20" s="544"/>
      <c r="AU20" s="544"/>
      <c r="AV20" s="544"/>
      <c r="AW20" s="544"/>
      <c r="AX20" s="544"/>
      <c r="AY20" s="544"/>
      <c r="AZ20" s="544"/>
      <c r="BA20" s="544"/>
      <c r="BB20" s="544"/>
      <c r="BC20" s="545"/>
    </row>
    <row r="21" spans="1:55" ht="28.5" customHeight="1" thickBot="1">
      <c r="A21" s="155"/>
      <c r="B21" s="184" t="s">
        <v>39</v>
      </c>
      <c r="C21" s="546" t="s">
        <v>2074</v>
      </c>
      <c r="D21" s="547"/>
      <c r="E21" s="547"/>
      <c r="F21" s="547"/>
      <c r="G21" s="547"/>
      <c r="H21" s="547"/>
      <c r="I21" s="547"/>
      <c r="J21" s="547"/>
      <c r="K21" s="547"/>
      <c r="L21" s="547"/>
      <c r="M21" s="547"/>
      <c r="N21" s="547"/>
      <c r="O21" s="547"/>
      <c r="P21" s="547"/>
      <c r="Q21" s="548">
        <f>Q18-Q20</f>
        <v>0</v>
      </c>
      <c r="R21" s="549"/>
      <c r="S21" s="549"/>
      <c r="T21" s="549"/>
      <c r="U21" s="549"/>
      <c r="V21" s="550"/>
      <c r="W21" s="185" t="s">
        <v>31</v>
      </c>
      <c r="X21" s="72" t="s">
        <v>38</v>
      </c>
      <c r="Y21" s="551" t="str">
        <f>IFERROR(IF(Q22&gt;=Q21,"○","×"),"")</f>
        <v>○</v>
      </c>
      <c r="Z21" s="155"/>
      <c r="AA21" s="155"/>
      <c r="AB21" s="155"/>
      <c r="AC21" s="155"/>
      <c r="AD21" s="155"/>
      <c r="AE21" s="155"/>
      <c r="AF21" s="155"/>
      <c r="AG21" s="155"/>
      <c r="AH21" s="155"/>
      <c r="AI21" s="155"/>
      <c r="AJ21" s="155"/>
      <c r="AK21" s="155"/>
      <c r="AL21" s="155"/>
      <c r="AM21" s="553" t="s">
        <v>2146</v>
      </c>
      <c r="AN21" s="554"/>
      <c r="AO21" s="554"/>
      <c r="AP21" s="554"/>
      <c r="AQ21" s="554"/>
      <c r="AR21" s="554"/>
      <c r="AS21" s="554"/>
      <c r="AT21" s="554"/>
      <c r="AU21" s="554"/>
      <c r="AV21" s="554"/>
      <c r="AW21" s="554"/>
      <c r="AX21" s="554"/>
      <c r="AY21" s="554"/>
      <c r="AZ21" s="554"/>
      <c r="BA21" s="554"/>
      <c r="BB21" s="554"/>
      <c r="BC21" s="555"/>
    </row>
    <row r="22" spans="1:55" ht="30" customHeight="1" thickBot="1">
      <c r="A22" s="155"/>
      <c r="B22" s="184" t="s">
        <v>40</v>
      </c>
      <c r="C22" s="546" t="s">
        <v>41</v>
      </c>
      <c r="D22" s="546"/>
      <c r="E22" s="546"/>
      <c r="F22" s="546"/>
      <c r="G22" s="546"/>
      <c r="H22" s="546"/>
      <c r="I22" s="546"/>
      <c r="J22" s="546"/>
      <c r="K22" s="546"/>
      <c r="L22" s="546"/>
      <c r="M22" s="546"/>
      <c r="N22" s="546"/>
      <c r="O22" s="546"/>
      <c r="P22" s="546"/>
      <c r="Q22" s="556"/>
      <c r="R22" s="557"/>
      <c r="S22" s="557"/>
      <c r="T22" s="557"/>
      <c r="U22" s="557"/>
      <c r="V22" s="558"/>
      <c r="W22" s="186" t="s">
        <v>31</v>
      </c>
      <c r="X22" s="72" t="s">
        <v>38</v>
      </c>
      <c r="Y22" s="552"/>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59" t="s">
        <v>42</v>
      </c>
      <c r="C24" s="560"/>
      <c r="D24" s="560"/>
      <c r="E24" s="560"/>
      <c r="F24" s="560"/>
      <c r="G24" s="560"/>
      <c r="H24" s="560"/>
      <c r="I24" s="560"/>
      <c r="J24" s="560"/>
      <c r="K24" s="560"/>
      <c r="L24" s="560"/>
      <c r="M24" s="560"/>
      <c r="N24" s="560"/>
      <c r="O24" s="560"/>
      <c r="P24" s="560"/>
      <c r="Q24" s="981"/>
      <c r="R24" s="981"/>
      <c r="S24" s="981"/>
      <c r="T24" s="981"/>
      <c r="U24" s="981"/>
      <c r="V24" s="981"/>
      <c r="W24" s="561"/>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46" t="s">
        <v>2075</v>
      </c>
      <c r="D25" s="546"/>
      <c r="E25" s="546"/>
      <c r="F25" s="546"/>
      <c r="G25" s="546"/>
      <c r="H25" s="546"/>
      <c r="I25" s="546"/>
      <c r="J25" s="546"/>
      <c r="K25" s="546"/>
      <c r="L25" s="546"/>
      <c r="M25" s="546"/>
      <c r="N25" s="546"/>
      <c r="O25" s="546"/>
      <c r="P25" s="563"/>
      <c r="Q25" s="943">
        <f>Q19-Q20</f>
        <v>0</v>
      </c>
      <c r="R25" s="944"/>
      <c r="S25" s="944"/>
      <c r="T25" s="944"/>
      <c r="U25" s="944"/>
      <c r="V25" s="944"/>
      <c r="W25" s="176" t="s">
        <v>31</v>
      </c>
      <c r="X25" s="72" t="s">
        <v>38</v>
      </c>
      <c r="Y25" s="708" t="str">
        <f>IFERROR(IF(Q25&lt;=0,"",IF(Q26&gt;=Q25,"○","△")),"")</f>
        <v/>
      </c>
      <c r="Z25" s="72" t="s">
        <v>38</v>
      </c>
      <c r="AA25" s="551" t="str">
        <f>IFERROR(IF(Y25="△",IF(Q28&gt;=Q25,"○","△"),""),"")</f>
        <v/>
      </c>
      <c r="AB25" s="155"/>
      <c r="AC25" s="155"/>
      <c r="AD25" s="155"/>
      <c r="AE25" s="155"/>
      <c r="AF25" s="155"/>
      <c r="AG25" s="155"/>
      <c r="AH25" s="155"/>
      <c r="AI25" s="155"/>
      <c r="AJ25" s="155"/>
      <c r="AK25" s="155"/>
      <c r="AL25" s="155"/>
    </row>
    <row r="26" spans="1:55" ht="37.5" customHeight="1" thickBot="1">
      <c r="A26" s="155"/>
      <c r="B26" s="184" t="s">
        <v>44</v>
      </c>
      <c r="C26" s="546" t="s">
        <v>2147</v>
      </c>
      <c r="D26" s="546"/>
      <c r="E26" s="546"/>
      <c r="F26" s="546"/>
      <c r="G26" s="546"/>
      <c r="H26" s="546"/>
      <c r="I26" s="546"/>
      <c r="J26" s="546"/>
      <c r="K26" s="546"/>
      <c r="L26" s="546"/>
      <c r="M26" s="546"/>
      <c r="N26" s="546"/>
      <c r="O26" s="546"/>
      <c r="P26" s="563"/>
      <c r="Q26" s="556"/>
      <c r="R26" s="557"/>
      <c r="S26" s="557"/>
      <c r="T26" s="557"/>
      <c r="U26" s="557"/>
      <c r="V26" s="558"/>
      <c r="W26" s="176" t="s">
        <v>31</v>
      </c>
      <c r="X26" s="72" t="s">
        <v>38</v>
      </c>
      <c r="Y26" s="709"/>
      <c r="Z26" s="72"/>
      <c r="AA26" s="945"/>
      <c r="AB26" s="155"/>
      <c r="AC26" s="155"/>
      <c r="AD26" s="155"/>
      <c r="AE26" s="155"/>
      <c r="AF26" s="155"/>
      <c r="AG26" s="155"/>
      <c r="AH26" s="155"/>
      <c r="AI26" s="155"/>
      <c r="AJ26" s="155"/>
      <c r="AK26" s="155"/>
      <c r="AL26" s="155"/>
    </row>
    <row r="27" spans="1:55" ht="26.25" customHeight="1" thickBot="1">
      <c r="A27" s="155"/>
      <c r="B27" s="184" t="s">
        <v>45</v>
      </c>
      <c r="C27" s="546" t="s">
        <v>2076</v>
      </c>
      <c r="D27" s="546"/>
      <c r="E27" s="546"/>
      <c r="F27" s="546"/>
      <c r="G27" s="546"/>
      <c r="H27" s="546"/>
      <c r="I27" s="546"/>
      <c r="J27" s="546"/>
      <c r="K27" s="546"/>
      <c r="L27" s="546"/>
      <c r="M27" s="546"/>
      <c r="N27" s="546"/>
      <c r="O27" s="546"/>
      <c r="P27" s="563"/>
      <c r="Q27" s="556"/>
      <c r="R27" s="557"/>
      <c r="S27" s="557"/>
      <c r="T27" s="557"/>
      <c r="U27" s="557"/>
      <c r="V27" s="558"/>
      <c r="W27" s="176" t="s">
        <v>31</v>
      </c>
      <c r="X27" s="72"/>
      <c r="Y27" s="72"/>
      <c r="Z27" s="72"/>
      <c r="AA27" s="945"/>
      <c r="AB27" s="155"/>
      <c r="AC27" s="155"/>
      <c r="AD27" s="155"/>
      <c r="AE27" s="155"/>
      <c r="AF27" s="155"/>
      <c r="AG27" s="155"/>
      <c r="AH27" s="155"/>
      <c r="AI27" s="155"/>
      <c r="AJ27" s="155"/>
      <c r="AK27" s="155"/>
      <c r="AL27" s="155"/>
      <c r="AM27" s="633" t="s">
        <v>2148</v>
      </c>
      <c r="AN27" s="634"/>
      <c r="AO27" s="634"/>
      <c r="AP27" s="634"/>
      <c r="AQ27" s="634"/>
      <c r="AR27" s="634"/>
      <c r="AS27" s="634"/>
      <c r="AT27" s="634"/>
      <c r="AU27" s="634"/>
      <c r="AV27" s="634"/>
      <c r="AW27" s="634"/>
      <c r="AX27" s="634"/>
      <c r="AY27" s="634"/>
      <c r="AZ27" s="634"/>
      <c r="BA27" s="634"/>
      <c r="BB27" s="634"/>
      <c r="BC27" s="635"/>
    </row>
    <row r="28" spans="1:55" ht="16.5" customHeight="1" thickBot="1">
      <c r="A28" s="155"/>
      <c r="B28" s="184" t="s">
        <v>46</v>
      </c>
      <c r="C28" s="546" t="s">
        <v>2077</v>
      </c>
      <c r="D28" s="546"/>
      <c r="E28" s="546"/>
      <c r="F28" s="546"/>
      <c r="G28" s="546"/>
      <c r="H28" s="546"/>
      <c r="I28" s="546"/>
      <c r="J28" s="546"/>
      <c r="K28" s="546"/>
      <c r="L28" s="546"/>
      <c r="M28" s="546"/>
      <c r="N28" s="546"/>
      <c r="O28" s="546"/>
      <c r="P28" s="563"/>
      <c r="Q28" s="939">
        <f>Q26+Q27</f>
        <v>0</v>
      </c>
      <c r="R28" s="940"/>
      <c r="S28" s="940"/>
      <c r="T28" s="940"/>
      <c r="U28" s="940"/>
      <c r="V28" s="941"/>
      <c r="W28" s="176" t="s">
        <v>31</v>
      </c>
      <c r="X28" s="155"/>
      <c r="Y28" s="155"/>
      <c r="Z28" s="155" t="s">
        <v>38</v>
      </c>
      <c r="AA28" s="552"/>
      <c r="AB28" s="155"/>
      <c r="AC28" s="155"/>
      <c r="AD28" s="155"/>
      <c r="AE28" s="155"/>
      <c r="AF28" s="155"/>
      <c r="AG28" s="155"/>
      <c r="AH28" s="155"/>
      <c r="AI28" s="155"/>
      <c r="AJ28" s="155"/>
      <c r="AK28" s="155"/>
      <c r="AL28" s="155"/>
      <c r="AM28" s="636"/>
      <c r="AN28" s="637"/>
      <c r="AO28" s="637"/>
      <c r="AP28" s="637"/>
      <c r="AQ28" s="637"/>
      <c r="AR28" s="637"/>
      <c r="AS28" s="637"/>
      <c r="AT28" s="637"/>
      <c r="AU28" s="637"/>
      <c r="AV28" s="637"/>
      <c r="AW28" s="637"/>
      <c r="AX28" s="637"/>
      <c r="AY28" s="637"/>
      <c r="AZ28" s="637"/>
      <c r="BA28" s="637"/>
      <c r="BB28" s="637"/>
      <c r="BC28" s="638"/>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942" t="s">
        <v>2194</v>
      </c>
      <c r="D31" s="942"/>
      <c r="E31" s="942"/>
      <c r="F31" s="942"/>
      <c r="G31" s="942"/>
      <c r="H31" s="942"/>
      <c r="I31" s="942"/>
      <c r="J31" s="942"/>
      <c r="K31" s="942"/>
      <c r="L31" s="942"/>
      <c r="M31" s="942"/>
      <c r="N31" s="942"/>
      <c r="O31" s="942"/>
      <c r="P31" s="942"/>
      <c r="Q31" s="942"/>
      <c r="R31" s="942"/>
      <c r="S31" s="942"/>
      <c r="T31" s="942"/>
      <c r="U31" s="942"/>
      <c r="V31" s="942"/>
      <c r="W31" s="942"/>
      <c r="X31" s="942"/>
      <c r="Y31" s="942"/>
      <c r="Z31" s="942"/>
      <c r="AA31" s="942"/>
      <c r="AB31" s="942"/>
      <c r="AC31" s="942"/>
      <c r="AD31" s="942"/>
      <c r="AE31" s="942"/>
      <c r="AF31" s="942"/>
      <c r="AG31" s="942"/>
      <c r="AH31" s="942"/>
      <c r="AI31" s="942"/>
      <c r="AJ31" s="942"/>
      <c r="AK31" s="942"/>
      <c r="AL31" s="155"/>
    </row>
    <row r="32" spans="1:55" ht="48" customHeight="1">
      <c r="A32" s="155"/>
      <c r="B32" s="191" t="s">
        <v>27</v>
      </c>
      <c r="C32" s="942" t="s">
        <v>2205</v>
      </c>
      <c r="D32" s="942"/>
      <c r="E32" s="942"/>
      <c r="F32" s="942"/>
      <c r="G32" s="942"/>
      <c r="H32" s="942"/>
      <c r="I32" s="942"/>
      <c r="J32" s="942"/>
      <c r="K32" s="942"/>
      <c r="L32" s="942"/>
      <c r="M32" s="942"/>
      <c r="N32" s="942"/>
      <c r="O32" s="942"/>
      <c r="P32" s="942"/>
      <c r="Q32" s="942"/>
      <c r="R32" s="942"/>
      <c r="S32" s="942"/>
      <c r="T32" s="942"/>
      <c r="U32" s="942"/>
      <c r="V32" s="942"/>
      <c r="W32" s="942"/>
      <c r="X32" s="942"/>
      <c r="Y32" s="942"/>
      <c r="Z32" s="942"/>
      <c r="AA32" s="942"/>
      <c r="AB32" s="942"/>
      <c r="AC32" s="942"/>
      <c r="AD32" s="942"/>
      <c r="AE32" s="942"/>
      <c r="AF32" s="942"/>
      <c r="AG32" s="942"/>
      <c r="AH32" s="942"/>
      <c r="AI32" s="942"/>
      <c r="AJ32" s="942"/>
      <c r="AK32" s="942"/>
      <c r="AL32" s="155"/>
    </row>
    <row r="33" spans="1:55" ht="24.75" customHeight="1">
      <c r="A33" s="155"/>
      <c r="B33" s="191" t="s">
        <v>27</v>
      </c>
      <c r="C33" s="942" t="s">
        <v>2206</v>
      </c>
      <c r="D33" s="942"/>
      <c r="E33" s="942"/>
      <c r="F33" s="942"/>
      <c r="G33" s="942"/>
      <c r="H33" s="942"/>
      <c r="I33" s="942"/>
      <c r="J33" s="942"/>
      <c r="K33" s="942"/>
      <c r="L33" s="942"/>
      <c r="M33" s="942"/>
      <c r="N33" s="942"/>
      <c r="O33" s="942"/>
      <c r="P33" s="942"/>
      <c r="Q33" s="942"/>
      <c r="R33" s="942"/>
      <c r="S33" s="942"/>
      <c r="T33" s="942"/>
      <c r="U33" s="942"/>
      <c r="V33" s="942"/>
      <c r="W33" s="942"/>
      <c r="X33" s="942"/>
      <c r="Y33" s="942"/>
      <c r="Z33" s="942"/>
      <c r="AA33" s="942"/>
      <c r="AB33" s="942"/>
      <c r="AC33" s="942"/>
      <c r="AD33" s="942"/>
      <c r="AE33" s="942"/>
      <c r="AF33" s="942"/>
      <c r="AG33" s="942"/>
      <c r="AH33" s="942"/>
      <c r="AI33" s="942"/>
      <c r="AJ33" s="942"/>
      <c r="AK33" s="942"/>
      <c r="AL33" s="155"/>
    </row>
    <row r="34" spans="1:55" ht="35.25" customHeight="1">
      <c r="A34" s="155"/>
      <c r="B34" s="191" t="s">
        <v>27</v>
      </c>
      <c r="C34" s="942" t="s">
        <v>2207</v>
      </c>
      <c r="D34" s="942"/>
      <c r="E34" s="942"/>
      <c r="F34" s="942"/>
      <c r="G34" s="942"/>
      <c r="H34" s="942"/>
      <c r="I34" s="942"/>
      <c r="J34" s="942"/>
      <c r="K34" s="942"/>
      <c r="L34" s="942"/>
      <c r="M34" s="942"/>
      <c r="N34" s="942"/>
      <c r="O34" s="942"/>
      <c r="P34" s="942"/>
      <c r="Q34" s="942"/>
      <c r="R34" s="942"/>
      <c r="S34" s="942"/>
      <c r="T34" s="942"/>
      <c r="U34" s="942"/>
      <c r="V34" s="942"/>
      <c r="W34" s="942"/>
      <c r="X34" s="942"/>
      <c r="Y34" s="942"/>
      <c r="Z34" s="942"/>
      <c r="AA34" s="942"/>
      <c r="AB34" s="942"/>
      <c r="AC34" s="942"/>
      <c r="AD34" s="942"/>
      <c r="AE34" s="942"/>
      <c r="AF34" s="942"/>
      <c r="AG34" s="942"/>
      <c r="AH34" s="942"/>
      <c r="AI34" s="942"/>
      <c r="AJ34" s="942"/>
      <c r="AK34" s="942"/>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2008</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0</v>
      </c>
      <c r="BA36" s="193"/>
    </row>
    <row r="37" spans="1:55" ht="18.75" customHeight="1" thickBot="1">
      <c r="A37" s="155"/>
      <c r="B37" s="936" t="b">
        <v>1</v>
      </c>
      <c r="C37" s="937"/>
      <c r="D37" s="836" t="s">
        <v>47</v>
      </c>
      <c r="E37" s="938"/>
      <c r="F37" s="938"/>
      <c r="G37" s="938"/>
      <c r="H37" s="938"/>
      <c r="I37" s="938"/>
      <c r="J37" s="938"/>
      <c r="K37" s="938"/>
      <c r="L37" s="938"/>
      <c r="M37" s="938"/>
      <c r="N37" s="938"/>
      <c r="O37" s="938"/>
      <c r="P37" s="938"/>
      <c r="Q37" s="938"/>
      <c r="R37" s="938"/>
      <c r="S37" s="938"/>
      <c r="T37" s="938"/>
      <c r="U37" s="938"/>
      <c r="V37" s="938"/>
      <c r="W37" s="938"/>
      <c r="X37" s="938"/>
      <c r="Y37" s="938"/>
      <c r="Z37" s="938"/>
      <c r="AA37" s="72" t="s">
        <v>38</v>
      </c>
      <c r="AB37" s="183" t="str">
        <f>IFERROR(IF(AM36=TRUE,"○","×"),"")</f>
        <v>×</v>
      </c>
      <c r="AC37" s="72"/>
      <c r="AD37" s="72"/>
      <c r="AE37" s="72"/>
      <c r="AF37" s="72"/>
      <c r="AG37" s="72"/>
      <c r="AH37" s="72"/>
      <c r="AI37" s="72"/>
      <c r="AJ37" s="72"/>
      <c r="AK37" s="72"/>
      <c r="AL37" s="155"/>
      <c r="AM37" s="553" t="s">
        <v>48</v>
      </c>
      <c r="AN37" s="554"/>
      <c r="AO37" s="554"/>
      <c r="AP37" s="554"/>
      <c r="AQ37" s="554"/>
      <c r="AR37" s="554"/>
      <c r="AS37" s="554"/>
      <c r="AT37" s="554"/>
      <c r="AU37" s="554"/>
      <c r="AV37" s="554"/>
      <c r="AW37" s="554"/>
      <c r="AX37" s="554"/>
      <c r="AY37" s="554"/>
      <c r="AZ37" s="554"/>
      <c r="BA37" s="554"/>
      <c r="BB37" s="554"/>
      <c r="BC37" s="555"/>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837" t="s">
        <v>2078</v>
      </c>
      <c r="D40" s="837"/>
      <c r="E40" s="837"/>
      <c r="F40" s="837"/>
      <c r="G40" s="837"/>
      <c r="H40" s="837"/>
      <c r="I40" s="837"/>
      <c r="J40" s="837"/>
      <c r="K40" s="837"/>
      <c r="L40" s="837"/>
      <c r="M40" s="837"/>
      <c r="N40" s="837"/>
      <c r="O40" s="837"/>
      <c r="P40" s="837"/>
      <c r="Q40" s="837"/>
      <c r="R40" s="837"/>
      <c r="S40" s="837"/>
      <c r="T40" s="837"/>
      <c r="U40" s="837"/>
      <c r="V40" s="837"/>
      <c r="W40" s="837"/>
      <c r="X40" s="837"/>
      <c r="Y40" s="837"/>
      <c r="Z40" s="837"/>
      <c r="AA40" s="837"/>
      <c r="AB40" s="837"/>
      <c r="AC40" s="837"/>
      <c r="AD40" s="837"/>
      <c r="AE40" s="837"/>
      <c r="AF40" s="837"/>
      <c r="AG40" s="837"/>
      <c r="AH40" s="837"/>
      <c r="AI40" s="837"/>
      <c r="AJ40" s="837"/>
      <c r="AK40" s="837"/>
      <c r="AL40" s="155"/>
    </row>
    <row r="41" spans="1:55" ht="24.75" customHeight="1" thickBot="1">
      <c r="A41" s="155"/>
      <c r="B41" s="191" t="s">
        <v>27</v>
      </c>
      <c r="C41" s="837" t="s">
        <v>49</v>
      </c>
      <c r="D41" s="837"/>
      <c r="E41" s="837"/>
      <c r="F41" s="837"/>
      <c r="G41" s="837"/>
      <c r="H41" s="837"/>
      <c r="I41" s="837"/>
      <c r="J41" s="837"/>
      <c r="K41" s="837"/>
      <c r="L41" s="837"/>
      <c r="M41" s="837"/>
      <c r="N41" s="837"/>
      <c r="O41" s="837"/>
      <c r="P41" s="837"/>
      <c r="Q41" s="837"/>
      <c r="R41" s="837"/>
      <c r="S41" s="837"/>
      <c r="T41" s="837"/>
      <c r="U41" s="837"/>
      <c r="V41" s="837"/>
      <c r="W41" s="837"/>
      <c r="X41" s="837"/>
      <c r="Y41" s="837"/>
      <c r="Z41" s="837"/>
      <c r="AA41" s="837"/>
      <c r="AB41" s="837"/>
      <c r="AC41" s="837"/>
      <c r="AD41" s="837"/>
      <c r="AE41" s="837"/>
      <c r="AF41" s="837"/>
      <c r="AG41" s="837"/>
      <c r="AH41" s="837"/>
      <c r="AI41" s="837"/>
      <c r="AJ41" s="837"/>
      <c r="AK41" s="837"/>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47" t="s">
        <v>2149</v>
      </c>
      <c r="AN42" s="554"/>
      <c r="AO42" s="554"/>
      <c r="AP42" s="554"/>
      <c r="AQ42" s="554"/>
      <c r="AR42" s="554"/>
      <c r="AS42" s="554"/>
      <c r="AT42" s="554"/>
      <c r="AU42" s="554"/>
      <c r="AV42" s="554"/>
      <c r="AW42" s="554"/>
      <c r="AX42" s="554"/>
      <c r="AY42" s="554"/>
      <c r="AZ42" s="554"/>
      <c r="BA42" s="554"/>
      <c r="BB42" s="554"/>
      <c r="BC42" s="555"/>
    </row>
    <row r="43" spans="1:55" ht="21.75" customHeight="1" thickBot="1">
      <c r="A43" s="155"/>
      <c r="B43" s="926" t="s">
        <v>51</v>
      </c>
      <c r="C43" s="927"/>
      <c r="D43" s="927"/>
      <c r="E43" s="927"/>
      <c r="F43" s="927"/>
      <c r="G43" s="927"/>
      <c r="H43" s="927"/>
      <c r="I43" s="927"/>
      <c r="J43" s="927"/>
      <c r="K43" s="927"/>
      <c r="L43" s="927"/>
      <c r="M43" s="927"/>
      <c r="N43" s="928"/>
      <c r="O43" s="929" t="s">
        <v>52</v>
      </c>
      <c r="P43" s="930"/>
      <c r="Q43" s="931"/>
      <c r="R43" s="931"/>
      <c r="S43" s="196" t="s">
        <v>53</v>
      </c>
      <c r="T43" s="932"/>
      <c r="U43" s="933"/>
      <c r="V43" s="197" t="s">
        <v>54</v>
      </c>
      <c r="W43" s="934" t="s">
        <v>55</v>
      </c>
      <c r="X43" s="934"/>
      <c r="Y43" s="934" t="s">
        <v>52</v>
      </c>
      <c r="Z43" s="935"/>
      <c r="AA43" s="932"/>
      <c r="AB43" s="933"/>
      <c r="AC43" s="198" t="s">
        <v>53</v>
      </c>
      <c r="AD43" s="932"/>
      <c r="AE43" s="933"/>
      <c r="AF43" s="197" t="s">
        <v>54</v>
      </c>
      <c r="AG43" s="197" t="s">
        <v>56</v>
      </c>
      <c r="AH43" s="197" t="str">
        <f>IF(Q43&gt;=1,(AA43*12+AD43)-(Q43*12+T43)+1,"")</f>
        <v/>
      </c>
      <c r="AI43" s="934" t="s">
        <v>57</v>
      </c>
      <c r="AJ43" s="934"/>
      <c r="AK43" s="199" t="s">
        <v>58</v>
      </c>
      <c r="AL43" s="155"/>
      <c r="AM43" s="188"/>
      <c r="BB43" s="193"/>
    </row>
    <row r="44" spans="1:55" s="165" customFormat="1" ht="25.5" customHeight="1" thickBot="1">
      <c r="A44" s="164"/>
      <c r="B44" s="916" t="s">
        <v>59</v>
      </c>
      <c r="C44" s="917"/>
      <c r="D44" s="917"/>
      <c r="E44" s="917"/>
      <c r="F44" s="200" t="b">
        <v>1</v>
      </c>
      <c r="G44" s="918" t="s">
        <v>60</v>
      </c>
      <c r="H44" s="919"/>
      <c r="I44" s="920"/>
      <c r="J44" s="201" t="b">
        <v>0</v>
      </c>
      <c r="K44" s="918" t="s">
        <v>61</v>
      </c>
      <c r="L44" s="919"/>
      <c r="M44" s="919"/>
      <c r="N44" s="919"/>
      <c r="O44" s="699"/>
      <c r="P44" s="202" t="b">
        <v>0</v>
      </c>
      <c r="Q44" s="921" t="s">
        <v>62</v>
      </c>
      <c r="R44" s="922"/>
      <c r="S44" s="922"/>
      <c r="T44" s="922"/>
      <c r="U44" s="922"/>
      <c r="V44" s="923"/>
      <c r="W44" s="202"/>
      <c r="X44" s="921" t="s">
        <v>63</v>
      </c>
      <c r="Y44" s="922"/>
      <c r="Z44" s="923"/>
      <c r="AA44" s="202" t="b">
        <v>1</v>
      </c>
      <c r="AB44" s="924" t="s">
        <v>64</v>
      </c>
      <c r="AC44" s="925"/>
      <c r="AD44" s="203" t="s">
        <v>6</v>
      </c>
      <c r="AE44" s="899"/>
      <c r="AF44" s="899"/>
      <c r="AG44" s="899"/>
      <c r="AH44" s="899"/>
      <c r="AI44" s="899"/>
      <c r="AJ44" s="756" t="s">
        <v>65</v>
      </c>
      <c r="AK44" s="900"/>
      <c r="AL44" s="164"/>
      <c r="AM44" s="647" t="s">
        <v>2009</v>
      </c>
      <c r="AN44" s="554"/>
      <c r="AO44" s="554"/>
      <c r="AP44" s="554"/>
      <c r="AQ44" s="554"/>
      <c r="AR44" s="554"/>
      <c r="AS44" s="554"/>
      <c r="AT44" s="554"/>
      <c r="AU44" s="554"/>
      <c r="AV44" s="554"/>
      <c r="AW44" s="554"/>
      <c r="AX44" s="554"/>
      <c r="AY44" s="554"/>
      <c r="AZ44" s="554"/>
      <c r="BA44" s="554"/>
      <c r="BB44" s="554"/>
      <c r="BC44" s="555"/>
    </row>
    <row r="45" spans="1:55" s="165" customFormat="1" ht="18.75" customHeight="1" thickBot="1">
      <c r="A45" s="164"/>
      <c r="B45" s="894" t="s">
        <v>66</v>
      </c>
      <c r="C45" s="895"/>
      <c r="D45" s="895"/>
      <c r="E45" s="895"/>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896"/>
      <c r="C46" s="761"/>
      <c r="D46" s="761"/>
      <c r="E46" s="761"/>
      <c r="F46" s="209" t="b">
        <v>1</v>
      </c>
      <c r="G46" s="210" t="s">
        <v>2079</v>
      </c>
      <c r="H46" s="174"/>
      <c r="I46" s="174"/>
      <c r="J46" s="174"/>
      <c r="K46" s="174"/>
      <c r="L46" s="174"/>
      <c r="M46" s="211" t="b">
        <v>1</v>
      </c>
      <c r="N46" s="210" t="s">
        <v>2080</v>
      </c>
      <c r="O46" s="174"/>
      <c r="P46" s="174"/>
      <c r="Q46" s="207"/>
      <c r="R46" s="207"/>
      <c r="S46" s="210"/>
      <c r="T46" s="211" t="b">
        <v>1</v>
      </c>
      <c r="U46" s="210" t="s">
        <v>64</v>
      </c>
      <c r="V46" s="207"/>
      <c r="W46" s="174"/>
      <c r="X46" s="210" t="s">
        <v>68</v>
      </c>
      <c r="Y46" s="901"/>
      <c r="Z46" s="901"/>
      <c r="AA46" s="901"/>
      <c r="AB46" s="901"/>
      <c r="AC46" s="901"/>
      <c r="AD46" s="901"/>
      <c r="AE46" s="901"/>
      <c r="AF46" s="901"/>
      <c r="AG46" s="901"/>
      <c r="AH46" s="901"/>
      <c r="AI46" s="901"/>
      <c r="AJ46" s="901"/>
      <c r="AK46" s="212" t="s">
        <v>69</v>
      </c>
      <c r="AL46" s="164"/>
      <c r="AM46" s="633" t="s">
        <v>2009</v>
      </c>
      <c r="AN46" s="902"/>
      <c r="AO46" s="902"/>
      <c r="AP46" s="902"/>
      <c r="AQ46" s="902"/>
      <c r="AR46" s="902"/>
      <c r="AS46" s="902"/>
      <c r="AT46" s="902"/>
      <c r="AU46" s="902"/>
      <c r="AV46" s="902"/>
      <c r="AW46" s="902"/>
      <c r="AX46" s="902"/>
      <c r="AY46" s="902"/>
      <c r="AZ46" s="902"/>
      <c r="BA46" s="902"/>
      <c r="BB46" s="902"/>
      <c r="BC46" s="903"/>
    </row>
    <row r="47" spans="1:55" s="165" customFormat="1" ht="19.5" customHeight="1" thickBot="1">
      <c r="A47" s="164"/>
      <c r="B47" s="896"/>
      <c r="C47" s="761"/>
      <c r="D47" s="761"/>
      <c r="E47" s="761"/>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904"/>
      <c r="AN47" s="905"/>
      <c r="AO47" s="905"/>
      <c r="AP47" s="905"/>
      <c r="AQ47" s="905"/>
      <c r="AR47" s="905"/>
      <c r="AS47" s="905"/>
      <c r="AT47" s="905"/>
      <c r="AU47" s="905"/>
      <c r="AV47" s="905"/>
      <c r="AW47" s="905"/>
      <c r="AX47" s="905"/>
      <c r="AY47" s="905"/>
      <c r="AZ47" s="905"/>
      <c r="BA47" s="905"/>
      <c r="BB47" s="905"/>
      <c r="BC47" s="906"/>
    </row>
    <row r="48" spans="1:55" s="165" customFormat="1" ht="20.25" customHeight="1">
      <c r="A48" s="164"/>
      <c r="B48" s="896"/>
      <c r="C48" s="761"/>
      <c r="D48" s="761"/>
      <c r="E48" s="761"/>
      <c r="F48" s="907"/>
      <c r="G48" s="908"/>
      <c r="H48" s="908"/>
      <c r="I48" s="908"/>
      <c r="J48" s="908"/>
      <c r="K48" s="908"/>
      <c r="L48" s="908"/>
      <c r="M48" s="908"/>
      <c r="N48" s="908"/>
      <c r="O48" s="908"/>
      <c r="P48" s="908"/>
      <c r="Q48" s="908"/>
      <c r="R48" s="908"/>
      <c r="S48" s="908"/>
      <c r="T48" s="908"/>
      <c r="U48" s="908"/>
      <c r="V48" s="908"/>
      <c r="W48" s="908"/>
      <c r="X48" s="908"/>
      <c r="Y48" s="908"/>
      <c r="Z48" s="908"/>
      <c r="AA48" s="908"/>
      <c r="AB48" s="908"/>
      <c r="AC48" s="908"/>
      <c r="AD48" s="908"/>
      <c r="AE48" s="908"/>
      <c r="AF48" s="908"/>
      <c r="AG48" s="908"/>
      <c r="AH48" s="908"/>
      <c r="AI48" s="908"/>
      <c r="AJ48" s="908"/>
      <c r="AK48" s="909"/>
      <c r="AL48" s="164"/>
    </row>
    <row r="49" spans="1:59" s="165" customFormat="1" ht="18" customHeight="1">
      <c r="A49" s="164"/>
      <c r="B49" s="896"/>
      <c r="C49" s="761"/>
      <c r="D49" s="761"/>
      <c r="E49" s="761"/>
      <c r="F49" s="910"/>
      <c r="G49" s="911"/>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2"/>
      <c r="AL49" s="164"/>
      <c r="AM49" s="215" t="s">
        <v>2081</v>
      </c>
      <c r="AR49" s="69" t="b">
        <v>0</v>
      </c>
      <c r="AS49" s="735" t="s">
        <v>2079</v>
      </c>
      <c r="AT49" s="735"/>
    </row>
    <row r="50" spans="1:59" s="165" customFormat="1" ht="18" customHeight="1">
      <c r="A50" s="164"/>
      <c r="B50" s="896"/>
      <c r="C50" s="761"/>
      <c r="D50" s="761"/>
      <c r="E50" s="761"/>
      <c r="F50" s="910"/>
      <c r="G50" s="911"/>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2"/>
      <c r="AL50" s="164"/>
      <c r="AM50" s="69" t="b">
        <v>0</v>
      </c>
      <c r="AN50" s="735" t="s">
        <v>2082</v>
      </c>
      <c r="AO50" s="735"/>
      <c r="AP50" s="735"/>
      <c r="AR50" s="69" t="b">
        <v>0</v>
      </c>
      <c r="AS50" s="735" t="s">
        <v>2080</v>
      </c>
      <c r="AT50" s="735"/>
    </row>
    <row r="51" spans="1:59" s="165" customFormat="1" ht="18" customHeight="1">
      <c r="A51" s="164"/>
      <c r="B51" s="896"/>
      <c r="C51" s="761"/>
      <c r="D51" s="761"/>
      <c r="E51" s="761"/>
      <c r="F51" s="910"/>
      <c r="G51" s="911"/>
      <c r="H51" s="911"/>
      <c r="I51" s="911"/>
      <c r="J51" s="911"/>
      <c r="K51" s="911"/>
      <c r="L51" s="911"/>
      <c r="M51" s="911"/>
      <c r="N51" s="911"/>
      <c r="O51" s="911"/>
      <c r="P51" s="911"/>
      <c r="Q51" s="911"/>
      <c r="R51" s="911"/>
      <c r="S51" s="911"/>
      <c r="T51" s="911"/>
      <c r="U51" s="911"/>
      <c r="V51" s="911"/>
      <c r="W51" s="911"/>
      <c r="X51" s="911"/>
      <c r="Y51" s="911"/>
      <c r="Z51" s="911"/>
      <c r="AA51" s="911"/>
      <c r="AB51" s="911"/>
      <c r="AC51" s="911"/>
      <c r="AD51" s="911"/>
      <c r="AE51" s="911"/>
      <c r="AF51" s="911"/>
      <c r="AG51" s="911"/>
      <c r="AH51" s="911"/>
      <c r="AI51" s="911"/>
      <c r="AJ51" s="911"/>
      <c r="AK51" s="912"/>
      <c r="AL51" s="164"/>
      <c r="AM51" s="69" t="b">
        <v>0</v>
      </c>
      <c r="AN51" s="735" t="s">
        <v>61</v>
      </c>
      <c r="AO51" s="735"/>
      <c r="AP51" s="735"/>
      <c r="AR51" s="69" t="b">
        <v>0</v>
      </c>
      <c r="AS51" s="735" t="s">
        <v>64</v>
      </c>
      <c r="AT51" s="735"/>
    </row>
    <row r="52" spans="1:59" s="165" customFormat="1" ht="18" customHeight="1">
      <c r="A52" s="164"/>
      <c r="B52" s="896"/>
      <c r="C52" s="761"/>
      <c r="D52" s="761"/>
      <c r="E52" s="761"/>
      <c r="F52" s="913"/>
      <c r="G52" s="914"/>
      <c r="H52" s="914"/>
      <c r="I52" s="914"/>
      <c r="J52" s="914"/>
      <c r="K52" s="914"/>
      <c r="L52" s="914"/>
      <c r="M52" s="914"/>
      <c r="N52" s="914"/>
      <c r="O52" s="914"/>
      <c r="P52" s="914"/>
      <c r="Q52" s="914"/>
      <c r="R52" s="914"/>
      <c r="S52" s="914"/>
      <c r="T52" s="914"/>
      <c r="U52" s="914"/>
      <c r="V52" s="914"/>
      <c r="W52" s="914"/>
      <c r="X52" s="914"/>
      <c r="Y52" s="914"/>
      <c r="Z52" s="914"/>
      <c r="AA52" s="914"/>
      <c r="AB52" s="914"/>
      <c r="AC52" s="914"/>
      <c r="AD52" s="914"/>
      <c r="AE52" s="914"/>
      <c r="AF52" s="914"/>
      <c r="AG52" s="914"/>
      <c r="AH52" s="914"/>
      <c r="AI52" s="914"/>
      <c r="AJ52" s="914"/>
      <c r="AK52" s="915"/>
      <c r="AL52" s="164"/>
      <c r="AM52" s="69" t="b">
        <v>0</v>
      </c>
      <c r="AN52" s="735" t="s">
        <v>62</v>
      </c>
      <c r="AO52" s="735"/>
      <c r="AP52" s="735"/>
      <c r="AR52" s="69" t="b">
        <v>0</v>
      </c>
      <c r="AS52" s="735" t="s">
        <v>2083</v>
      </c>
      <c r="AT52" s="735"/>
    </row>
    <row r="53" spans="1:59" s="165" customFormat="1" ht="18.75" customHeight="1">
      <c r="A53" s="164"/>
      <c r="B53" s="896"/>
      <c r="C53" s="761"/>
      <c r="D53" s="761"/>
      <c r="E53" s="761"/>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0</v>
      </c>
      <c r="AN53" s="735" t="s">
        <v>63</v>
      </c>
      <c r="AO53" s="735"/>
      <c r="AP53" s="735"/>
      <c r="AQ53" s="157"/>
      <c r="AR53" s="69" t="b">
        <v>0</v>
      </c>
      <c r="AS53" s="735" t="s">
        <v>76</v>
      </c>
      <c r="AT53" s="735"/>
      <c r="AV53" s="157"/>
      <c r="AW53" s="157"/>
      <c r="AX53" s="157"/>
      <c r="AY53" s="157"/>
      <c r="AZ53" s="157"/>
      <c r="BG53" s="157"/>
    </row>
    <row r="54" spans="1:59" ht="18.75" customHeight="1">
      <c r="A54" s="155"/>
      <c r="B54" s="897"/>
      <c r="C54" s="898"/>
      <c r="D54" s="898"/>
      <c r="E54" s="898"/>
      <c r="F54" s="218" t="s">
        <v>72</v>
      </c>
      <c r="G54" s="219"/>
      <c r="H54" s="219"/>
      <c r="I54" s="219"/>
      <c r="J54" s="219"/>
      <c r="K54" s="219"/>
      <c r="L54" s="219"/>
      <c r="M54" s="873"/>
      <c r="N54" s="874"/>
      <c r="O54" s="874"/>
      <c r="P54" s="874"/>
      <c r="Q54" s="874"/>
      <c r="R54" s="214" t="s">
        <v>73</v>
      </c>
      <c r="S54" s="874"/>
      <c r="T54" s="874"/>
      <c r="U54" s="214" t="s">
        <v>74</v>
      </c>
      <c r="V54" s="214" t="s">
        <v>68</v>
      </c>
      <c r="W54" s="220"/>
      <c r="X54" s="221" t="s">
        <v>75</v>
      </c>
      <c r="Y54" s="214"/>
      <c r="Z54" s="214"/>
      <c r="AA54" s="220"/>
      <c r="AB54" s="221" t="s">
        <v>76</v>
      </c>
      <c r="AC54" s="214"/>
      <c r="AD54" s="214" t="s">
        <v>69</v>
      </c>
      <c r="AE54" s="222"/>
      <c r="AF54" s="222"/>
      <c r="AG54" s="222"/>
      <c r="AH54" s="222"/>
      <c r="AI54" s="222"/>
      <c r="AJ54" s="222"/>
      <c r="AK54" s="223"/>
      <c r="AL54" s="164"/>
      <c r="AM54" s="69" t="b">
        <v>0</v>
      </c>
      <c r="AN54" s="735" t="s">
        <v>64</v>
      </c>
      <c r="AO54" s="735"/>
      <c r="AP54" s="735"/>
      <c r="AR54" s="69" t="b">
        <v>0</v>
      </c>
      <c r="AS54" s="735" t="s">
        <v>2084</v>
      </c>
      <c r="AT54" s="735"/>
    </row>
    <row r="55" spans="1:59" ht="24.75" customHeight="1">
      <c r="A55" s="155"/>
      <c r="B55" s="875" t="s">
        <v>77</v>
      </c>
      <c r="C55" s="876"/>
      <c r="D55" s="876"/>
      <c r="E55" s="877"/>
      <c r="F55" s="881"/>
      <c r="G55" s="883" t="s">
        <v>78</v>
      </c>
      <c r="H55" s="884"/>
      <c r="I55" s="885"/>
      <c r="J55" s="883" t="s">
        <v>79</v>
      </c>
      <c r="K55" s="884"/>
      <c r="L55" s="884"/>
      <c r="M55" s="889"/>
      <c r="N55" s="890"/>
      <c r="O55" s="890"/>
      <c r="P55" s="890"/>
      <c r="Q55" s="890"/>
      <c r="R55" s="890"/>
      <c r="S55" s="890"/>
      <c r="T55" s="890"/>
      <c r="U55" s="890"/>
      <c r="V55" s="890"/>
      <c r="W55" s="890"/>
      <c r="X55" s="890"/>
      <c r="Y55" s="890"/>
      <c r="Z55" s="890"/>
      <c r="AA55" s="890"/>
      <c r="AB55" s="890"/>
      <c r="AC55" s="890"/>
      <c r="AD55" s="890"/>
      <c r="AE55" s="890"/>
      <c r="AF55" s="890"/>
      <c r="AG55" s="890"/>
      <c r="AH55" s="890"/>
      <c r="AI55" s="890"/>
      <c r="AJ55" s="890"/>
      <c r="AK55" s="891"/>
      <c r="AL55" s="222"/>
      <c r="AM55" s="165"/>
    </row>
    <row r="56" spans="1:59" ht="18.75" customHeight="1" thickBot="1">
      <c r="A56" s="155"/>
      <c r="B56" s="878"/>
      <c r="C56" s="879"/>
      <c r="D56" s="879"/>
      <c r="E56" s="880"/>
      <c r="F56" s="882"/>
      <c r="G56" s="886"/>
      <c r="H56" s="887"/>
      <c r="I56" s="888"/>
      <c r="J56" s="886"/>
      <c r="K56" s="887"/>
      <c r="L56" s="887"/>
      <c r="M56" s="888"/>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3"/>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857" t="s">
        <v>2232</v>
      </c>
      <c r="C58" s="857"/>
      <c r="D58" s="857"/>
      <c r="E58" s="857"/>
      <c r="F58" s="857"/>
      <c r="G58" s="857"/>
      <c r="H58" s="857"/>
      <c r="I58" s="857"/>
      <c r="J58" s="857"/>
      <c r="K58" s="857"/>
      <c r="L58" s="857"/>
      <c r="M58" s="857"/>
      <c r="N58" s="857"/>
      <c r="O58" s="857"/>
      <c r="P58" s="857"/>
      <c r="Q58" s="857"/>
      <c r="R58" s="857"/>
      <c r="S58" s="857"/>
      <c r="T58" s="857"/>
      <c r="U58" s="857"/>
      <c r="V58" s="857"/>
      <c r="W58" s="857"/>
      <c r="X58" s="857"/>
      <c r="Y58" s="857"/>
      <c r="Z58" s="857"/>
      <c r="AA58" s="857"/>
      <c r="AB58" s="857"/>
      <c r="AC58" s="857"/>
      <c r="AD58" s="857"/>
      <c r="AE58" s="857"/>
      <c r="AF58" s="857"/>
      <c r="AG58" s="857"/>
      <c r="AH58" s="857"/>
      <c r="AI58" s="857"/>
      <c r="AJ58" s="857"/>
      <c r="AK58" s="857"/>
      <c r="AL58" s="155"/>
    </row>
    <row r="59" spans="1:59" ht="33" customHeight="1" thickBot="1">
      <c r="A59" s="155"/>
      <c r="B59" s="858" t="s">
        <v>2085</v>
      </c>
      <c r="C59" s="858"/>
      <c r="D59" s="858"/>
      <c r="E59" s="858"/>
      <c r="F59" s="858"/>
      <c r="G59" s="858"/>
      <c r="H59" s="858"/>
      <c r="I59" s="858"/>
      <c r="J59" s="858"/>
      <c r="K59" s="858"/>
      <c r="L59" s="858"/>
      <c r="M59" s="858"/>
      <c r="N59" s="858"/>
      <c r="O59" s="858"/>
      <c r="P59" s="858"/>
      <c r="Q59" s="858"/>
      <c r="R59" s="858"/>
      <c r="S59" s="858"/>
      <c r="T59" s="858"/>
      <c r="U59" s="858"/>
      <c r="V59" s="858"/>
      <c r="W59" s="858"/>
      <c r="X59" s="858"/>
      <c r="Y59" s="858"/>
      <c r="Z59" s="858"/>
      <c r="AA59" s="858"/>
      <c r="AB59" s="858"/>
      <c r="AC59" s="858"/>
      <c r="AD59" s="858"/>
      <c r="AE59" s="858"/>
      <c r="AF59" s="858"/>
      <c r="AG59" s="858"/>
      <c r="AH59" s="858"/>
      <c r="AI59" s="858"/>
      <c r="AJ59" s="858"/>
      <c r="AK59" s="858"/>
      <c r="AL59" s="155"/>
      <c r="AS59" s="193"/>
    </row>
    <row r="60" spans="1:59" ht="18.75" customHeight="1">
      <c r="A60" s="155"/>
      <c r="B60" s="225" t="s">
        <v>32</v>
      </c>
      <c r="C60" s="859" t="s">
        <v>80</v>
      </c>
      <c r="D60" s="860"/>
      <c r="E60" s="860"/>
      <c r="F60" s="860"/>
      <c r="G60" s="860"/>
      <c r="H60" s="860"/>
      <c r="I60" s="860"/>
      <c r="J60" s="860"/>
      <c r="K60" s="860"/>
      <c r="L60" s="860"/>
      <c r="M60" s="860"/>
      <c r="N60" s="860"/>
      <c r="O60" s="860"/>
      <c r="P60" s="860"/>
      <c r="Q60" s="860"/>
      <c r="R60" s="860"/>
      <c r="S60" s="861"/>
      <c r="T60" s="862">
        <f>SUM('別紙様式6-2 事業所個票１:事業所個票10'!$BN$51)</f>
        <v>0</v>
      </c>
      <c r="U60" s="863"/>
      <c r="V60" s="863"/>
      <c r="W60" s="863"/>
      <c r="X60" s="863"/>
      <c r="Y60" s="864"/>
      <c r="Z60" s="185" t="s">
        <v>31</v>
      </c>
      <c r="AA60" s="174" t="s">
        <v>38</v>
      </c>
      <c r="AB60" s="865" t="str">
        <f>IFERROR(IF(T61&gt;=T60,"○","×"),"")</f>
        <v>○</v>
      </c>
      <c r="AC60" s="226"/>
      <c r="AD60" s="227"/>
      <c r="AE60" s="227"/>
      <c r="AF60" s="227"/>
      <c r="AG60" s="227"/>
      <c r="AH60" s="227"/>
      <c r="AI60" s="227"/>
      <c r="AJ60" s="227"/>
      <c r="AK60" s="227"/>
      <c r="AL60" s="155"/>
      <c r="AM60" s="633" t="s">
        <v>2086</v>
      </c>
      <c r="AN60" s="634"/>
      <c r="AO60" s="634"/>
      <c r="AP60" s="634"/>
      <c r="AQ60" s="634"/>
      <c r="AR60" s="634"/>
      <c r="AS60" s="634"/>
      <c r="AT60" s="634"/>
      <c r="AU60" s="634"/>
      <c r="AV60" s="634"/>
      <c r="AW60" s="634"/>
      <c r="AX60" s="634"/>
      <c r="AY60" s="634"/>
      <c r="AZ60" s="634"/>
      <c r="BA60" s="634"/>
      <c r="BB60" s="634"/>
      <c r="BC60" s="635"/>
    </row>
    <row r="61" spans="1:59" ht="27" customHeight="1" thickBot="1">
      <c r="A61" s="155"/>
      <c r="B61" s="225" t="s">
        <v>39</v>
      </c>
      <c r="C61" s="867" t="s">
        <v>81</v>
      </c>
      <c r="D61" s="868"/>
      <c r="E61" s="868"/>
      <c r="F61" s="868"/>
      <c r="G61" s="868"/>
      <c r="H61" s="868"/>
      <c r="I61" s="868"/>
      <c r="J61" s="868"/>
      <c r="K61" s="868"/>
      <c r="L61" s="868"/>
      <c r="M61" s="868"/>
      <c r="N61" s="868"/>
      <c r="O61" s="868"/>
      <c r="P61" s="868"/>
      <c r="Q61" s="868"/>
      <c r="R61" s="868"/>
      <c r="S61" s="869"/>
      <c r="T61" s="870"/>
      <c r="U61" s="871"/>
      <c r="V61" s="871"/>
      <c r="W61" s="871"/>
      <c r="X61" s="871"/>
      <c r="Y61" s="872"/>
      <c r="Z61" s="176" t="s">
        <v>31</v>
      </c>
      <c r="AA61" s="174" t="s">
        <v>38</v>
      </c>
      <c r="AB61" s="866"/>
      <c r="AC61" s="226"/>
      <c r="AD61" s="227"/>
      <c r="AE61" s="227"/>
      <c r="AF61" s="227"/>
      <c r="AG61" s="227"/>
      <c r="AH61" s="227"/>
      <c r="AI61" s="227"/>
      <c r="AJ61" s="227"/>
      <c r="AK61" s="227"/>
      <c r="AL61" s="155"/>
      <c r="AM61" s="636"/>
      <c r="AN61" s="637"/>
      <c r="AO61" s="637"/>
      <c r="AP61" s="637"/>
      <c r="AQ61" s="637"/>
      <c r="AR61" s="637"/>
      <c r="AS61" s="637"/>
      <c r="AT61" s="637"/>
      <c r="AU61" s="637"/>
      <c r="AV61" s="637"/>
      <c r="AW61" s="637"/>
      <c r="AX61" s="637"/>
      <c r="AY61" s="637"/>
      <c r="AZ61" s="637"/>
      <c r="BA61" s="637"/>
      <c r="BB61" s="637"/>
      <c r="BC61" s="638"/>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837" t="s">
        <v>2150</v>
      </c>
      <c r="D64" s="837"/>
      <c r="E64" s="837"/>
      <c r="F64" s="837"/>
      <c r="G64" s="837"/>
      <c r="H64" s="837"/>
      <c r="I64" s="837"/>
      <c r="J64" s="837"/>
      <c r="K64" s="837"/>
      <c r="L64" s="837"/>
      <c r="M64" s="837"/>
      <c r="N64" s="837"/>
      <c r="O64" s="837"/>
      <c r="P64" s="837"/>
      <c r="Q64" s="837"/>
      <c r="R64" s="837"/>
      <c r="S64" s="837"/>
      <c r="T64" s="837"/>
      <c r="U64" s="837"/>
      <c r="V64" s="837"/>
      <c r="W64" s="837"/>
      <c r="X64" s="837"/>
      <c r="Y64" s="837"/>
      <c r="Z64" s="837"/>
      <c r="AA64" s="837"/>
      <c r="AB64" s="837"/>
      <c r="AC64" s="837"/>
      <c r="AD64" s="837"/>
      <c r="AE64" s="837"/>
      <c r="AF64" s="837"/>
      <c r="AG64" s="837"/>
      <c r="AH64" s="837"/>
      <c r="AI64" s="837"/>
      <c r="AJ64" s="837"/>
      <c r="AK64" s="837"/>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847" t="s">
        <v>2151</v>
      </c>
      <c r="C66" s="847"/>
      <c r="D66" s="847"/>
      <c r="E66" s="847"/>
      <c r="F66" s="847"/>
      <c r="G66" s="847"/>
      <c r="H66" s="847"/>
      <c r="I66" s="847"/>
      <c r="J66" s="847"/>
      <c r="K66" s="847"/>
      <c r="L66" s="847"/>
      <c r="M66" s="847"/>
      <c r="N66" s="847"/>
      <c r="O66" s="847"/>
      <c r="P66" s="847"/>
      <c r="Q66" s="847"/>
      <c r="R66" s="847"/>
      <c r="S66" s="847"/>
      <c r="T66" s="847"/>
      <c r="U66" s="847"/>
      <c r="V66" s="847"/>
      <c r="W66" s="847"/>
      <c r="X66" s="847"/>
      <c r="Y66" s="847"/>
      <c r="Z66" s="847"/>
      <c r="AA66" s="847"/>
      <c r="AB66" s="847"/>
      <c r="AC66" s="847"/>
      <c r="AD66" s="847"/>
      <c r="AE66" s="847"/>
      <c r="AF66" s="847"/>
      <c r="AG66" s="847"/>
      <c r="AH66" s="847"/>
      <c r="AI66" s="847"/>
      <c r="AJ66" s="847"/>
      <c r="AK66" s="847"/>
      <c r="AL66" s="155"/>
    </row>
    <row r="67" spans="1:81" ht="23.25" customHeight="1" thickBot="1">
      <c r="A67" s="155"/>
      <c r="B67" s="848" t="s">
        <v>84</v>
      </c>
      <c r="C67" s="684"/>
      <c r="D67" s="684"/>
      <c r="E67" s="684"/>
      <c r="F67" s="684"/>
      <c r="G67" s="684"/>
      <c r="H67" s="684"/>
      <c r="I67" s="684"/>
      <c r="J67" s="684"/>
      <c r="K67" s="684"/>
      <c r="L67" s="684"/>
      <c r="M67" s="684"/>
      <c r="N67" s="684"/>
      <c r="O67" s="684"/>
      <c r="P67" s="684"/>
      <c r="Q67" s="684"/>
      <c r="R67" s="684"/>
      <c r="S67" s="685"/>
      <c r="T67" s="839">
        <f>SUM('別紙様式6-2 事業所個票１:事業所個票10'!BV51)</f>
        <v>0</v>
      </c>
      <c r="U67" s="840"/>
      <c r="V67" s="840"/>
      <c r="W67" s="840"/>
      <c r="X67" s="840"/>
      <c r="Y67" s="232" t="s">
        <v>31</v>
      </c>
      <c r="Z67" s="233" t="s">
        <v>38</v>
      </c>
      <c r="AA67" s="234"/>
      <c r="AB67" s="155"/>
      <c r="AC67" s="155"/>
      <c r="AD67" s="155"/>
      <c r="AE67" s="155"/>
      <c r="AF67" s="155"/>
      <c r="AG67" s="155" t="s">
        <v>38</v>
      </c>
      <c r="AH67" s="235" t="str">
        <f>IF(T68&lt;T67,"×","")</f>
        <v/>
      </c>
      <c r="AI67" s="155"/>
      <c r="AJ67" s="155"/>
      <c r="AK67" s="155"/>
      <c r="AL67" s="155"/>
      <c r="AM67" s="647" t="s">
        <v>2152</v>
      </c>
      <c r="AN67" s="648"/>
      <c r="AO67" s="648"/>
      <c r="AP67" s="648"/>
      <c r="AQ67" s="648"/>
      <c r="AR67" s="648"/>
      <c r="AS67" s="648"/>
      <c r="AT67" s="648"/>
      <c r="AU67" s="648"/>
      <c r="AV67" s="648"/>
      <c r="AW67" s="648"/>
      <c r="AX67" s="648"/>
      <c r="AY67" s="648"/>
      <c r="AZ67" s="648"/>
      <c r="BA67" s="648"/>
      <c r="BB67" s="648"/>
      <c r="BC67" s="649"/>
    </row>
    <row r="68" spans="1:81" ht="23.25" customHeight="1" thickBot="1">
      <c r="A68" s="155"/>
      <c r="B68" s="849" t="s">
        <v>2153</v>
      </c>
      <c r="C68" s="850"/>
      <c r="D68" s="850"/>
      <c r="E68" s="850"/>
      <c r="F68" s="850"/>
      <c r="G68" s="850"/>
      <c r="H68" s="850"/>
      <c r="I68" s="850"/>
      <c r="J68" s="850"/>
      <c r="K68" s="850"/>
      <c r="L68" s="850"/>
      <c r="M68" s="850"/>
      <c r="N68" s="850"/>
      <c r="O68" s="850"/>
      <c r="P68" s="850"/>
      <c r="Q68" s="850"/>
      <c r="R68" s="850"/>
      <c r="S68" s="850"/>
      <c r="T68" s="851"/>
      <c r="U68" s="852"/>
      <c r="V68" s="852"/>
      <c r="W68" s="852"/>
      <c r="X68" s="853"/>
      <c r="Y68" s="236" t="s">
        <v>31</v>
      </c>
      <c r="Z68" s="155"/>
      <c r="AA68" s="237" t="s">
        <v>68</v>
      </c>
      <c r="AB68" s="854">
        <f>IFERROR(T69/T67*100,0)</f>
        <v>0</v>
      </c>
      <c r="AC68" s="855"/>
      <c r="AD68" s="856"/>
      <c r="AE68" s="238" t="s">
        <v>85</v>
      </c>
      <c r="AF68" s="238" t="s">
        <v>69</v>
      </c>
      <c r="AG68" s="155" t="s">
        <v>38</v>
      </c>
      <c r="AH68" s="183" t="str">
        <f>IF(T67=0,"",(IF(AB68&gt;=200/3,"○","×")))</f>
        <v/>
      </c>
      <c r="AI68" s="221"/>
      <c r="AJ68" s="221"/>
      <c r="AK68" s="221"/>
      <c r="AL68" s="155"/>
      <c r="AM68" s="647" t="s">
        <v>2154</v>
      </c>
      <c r="AN68" s="648"/>
      <c r="AO68" s="648"/>
      <c r="AP68" s="648"/>
      <c r="AQ68" s="648"/>
      <c r="AR68" s="648"/>
      <c r="AS68" s="648"/>
      <c r="AT68" s="648"/>
      <c r="AU68" s="648"/>
      <c r="AV68" s="648"/>
      <c r="AW68" s="648"/>
      <c r="AX68" s="648"/>
      <c r="AY68" s="648"/>
      <c r="AZ68" s="648"/>
      <c r="BA68" s="648"/>
      <c r="BB68" s="648"/>
      <c r="BC68" s="649"/>
    </row>
    <row r="69" spans="1:81" ht="19.5" customHeight="1" thickBot="1">
      <c r="A69" s="155"/>
      <c r="B69" s="239"/>
      <c r="C69" s="841" t="s">
        <v>2155</v>
      </c>
      <c r="D69" s="841"/>
      <c r="E69" s="841"/>
      <c r="F69" s="841"/>
      <c r="G69" s="841"/>
      <c r="H69" s="841"/>
      <c r="I69" s="841"/>
      <c r="J69" s="841"/>
      <c r="K69" s="841"/>
      <c r="L69" s="841"/>
      <c r="M69" s="841"/>
      <c r="N69" s="841"/>
      <c r="O69" s="841"/>
      <c r="P69" s="841"/>
      <c r="Q69" s="841"/>
      <c r="R69" s="841"/>
      <c r="S69" s="841"/>
      <c r="T69" s="843"/>
      <c r="U69" s="844"/>
      <c r="V69" s="844"/>
      <c r="W69" s="844"/>
      <c r="X69" s="845"/>
      <c r="Y69" s="240" t="s">
        <v>31</v>
      </c>
      <c r="Z69" s="241" t="s">
        <v>38</v>
      </c>
      <c r="AA69" s="26"/>
      <c r="AB69" s="242"/>
      <c r="AC69" s="243"/>
      <c r="AD69" s="244"/>
      <c r="AE69" s="244"/>
      <c r="AF69" s="238"/>
      <c r="AG69" s="155"/>
      <c r="AH69" s="155"/>
      <c r="AI69" s="221"/>
      <c r="AJ69" s="155"/>
      <c r="AK69" s="221"/>
      <c r="AL69" s="221"/>
    </row>
    <row r="70" spans="1:81" ht="16.5" customHeight="1">
      <c r="A70" s="155"/>
      <c r="B70" s="245"/>
      <c r="C70" s="842"/>
      <c r="D70" s="842"/>
      <c r="E70" s="842"/>
      <c r="F70" s="842"/>
      <c r="G70" s="842"/>
      <c r="H70" s="842"/>
      <c r="I70" s="842"/>
      <c r="J70" s="842"/>
      <c r="K70" s="842"/>
      <c r="L70" s="842"/>
      <c r="M70" s="842"/>
      <c r="N70" s="842"/>
      <c r="O70" s="842"/>
      <c r="P70" s="842"/>
      <c r="Q70" s="842"/>
      <c r="R70" s="842"/>
      <c r="S70" s="842"/>
      <c r="T70" s="246" t="s">
        <v>68</v>
      </c>
      <c r="U70" s="800">
        <f>T69/10</f>
        <v>0</v>
      </c>
      <c r="V70" s="800"/>
      <c r="W70" s="800"/>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846" t="s">
        <v>86</v>
      </c>
      <c r="C72" s="625"/>
      <c r="D72" s="625"/>
      <c r="E72" s="625"/>
      <c r="F72" s="625"/>
      <c r="G72" s="625"/>
      <c r="H72" s="625"/>
      <c r="I72" s="625"/>
      <c r="J72" s="625"/>
      <c r="K72" s="625"/>
      <c r="L72" s="625"/>
      <c r="M72" s="625"/>
      <c r="N72" s="625"/>
      <c r="O72" s="625"/>
      <c r="P72" s="625"/>
      <c r="Q72" s="625"/>
      <c r="R72" s="625"/>
      <c r="S72" s="625"/>
      <c r="T72" s="625"/>
      <c r="U72" s="625"/>
      <c r="V72" s="625"/>
      <c r="W72" s="625"/>
      <c r="X72" s="625"/>
      <c r="Y72" s="625"/>
      <c r="Z72" s="625"/>
      <c r="AA72" s="625"/>
      <c r="AB72" s="625"/>
      <c r="AC72" s="625"/>
      <c r="AD72" s="625"/>
      <c r="AE72" s="625"/>
      <c r="AF72" s="625"/>
      <c r="AG72" s="625"/>
      <c r="AH72" s="625"/>
      <c r="AI72" s="625"/>
      <c r="AJ72" s="625"/>
      <c r="AK72" s="625"/>
      <c r="AL72" s="155"/>
    </row>
    <row r="73" spans="1:81" s="248" customFormat="1" ht="14.25" customHeight="1">
      <c r="A73" s="190"/>
      <c r="B73" s="190"/>
      <c r="C73" s="228" t="s">
        <v>87</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82</v>
      </c>
      <c r="D74" s="788" t="s">
        <v>2156</v>
      </c>
      <c r="E74" s="788"/>
      <c r="F74" s="788"/>
      <c r="G74" s="788"/>
      <c r="H74" s="788"/>
      <c r="I74" s="788"/>
      <c r="J74" s="788"/>
      <c r="K74" s="788"/>
      <c r="L74" s="788"/>
      <c r="M74" s="788"/>
      <c r="N74" s="788"/>
      <c r="O74" s="788"/>
      <c r="P74" s="788"/>
      <c r="Q74" s="788"/>
      <c r="R74" s="788"/>
      <c r="S74" s="788"/>
      <c r="T74" s="788"/>
      <c r="U74" s="788"/>
      <c r="V74" s="788"/>
      <c r="W74" s="788"/>
      <c r="X74" s="788"/>
      <c r="Y74" s="788"/>
      <c r="Z74" s="788"/>
      <c r="AA74" s="788"/>
      <c r="AB74" s="788"/>
      <c r="AC74" s="788"/>
      <c r="AD74" s="788"/>
      <c r="AE74" s="788"/>
      <c r="AF74" s="788"/>
      <c r="AG74" s="788"/>
      <c r="AH74" s="788"/>
      <c r="AI74" s="788"/>
      <c r="AJ74" s="788"/>
      <c r="AK74" s="788"/>
      <c r="AL74" s="230"/>
      <c r="AM74" s="69" t="b">
        <v>0</v>
      </c>
      <c r="AN74" s="735" t="s">
        <v>2087</v>
      </c>
      <c r="AO74" s="735"/>
      <c r="AP74" s="735"/>
      <c r="AQ74" s="249"/>
      <c r="AR74" s="250" t="str">
        <f>IF(SUM('別紙様式6-2 事業所個票１:事業所個票10'!CI3)&gt;=1,"該当","")</f>
        <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833"/>
      <c r="D75" s="834"/>
      <c r="E75" s="835" t="s">
        <v>2157</v>
      </c>
      <c r="F75" s="835"/>
      <c r="G75" s="835"/>
      <c r="H75" s="835"/>
      <c r="I75" s="835"/>
      <c r="J75" s="835"/>
      <c r="K75" s="835"/>
      <c r="L75" s="835"/>
      <c r="M75" s="835"/>
      <c r="N75" s="835"/>
      <c r="O75" s="835"/>
      <c r="P75" s="835"/>
      <c r="Q75" s="835"/>
      <c r="R75" s="835"/>
      <c r="S75" s="835"/>
      <c r="T75" s="835"/>
      <c r="U75" s="835"/>
      <c r="V75" s="835"/>
      <c r="W75" s="835"/>
      <c r="X75" s="836"/>
      <c r="Y75" s="72" t="s">
        <v>38</v>
      </c>
      <c r="Z75" s="183" t="str">
        <f>IF(AR74&lt;&gt;"該当","",IF(AM74=TRUE,"○","×"))</f>
        <v/>
      </c>
      <c r="AA75" s="251"/>
      <c r="AB75" s="251"/>
      <c r="AC75" s="251"/>
      <c r="AD75" s="251"/>
      <c r="AE75" s="251"/>
      <c r="AF75" s="251"/>
      <c r="AG75" s="251"/>
      <c r="AH75" s="251"/>
      <c r="AI75" s="251"/>
      <c r="AJ75" s="251"/>
      <c r="AK75" s="251"/>
      <c r="AL75" s="251"/>
      <c r="AM75" s="647" t="s">
        <v>83</v>
      </c>
      <c r="AN75" s="554"/>
      <c r="AO75" s="554"/>
      <c r="AP75" s="554"/>
      <c r="AQ75" s="554"/>
      <c r="AR75" s="727"/>
      <c r="AS75" s="727"/>
      <c r="AT75" s="554"/>
      <c r="AU75" s="554"/>
      <c r="AV75" s="554"/>
      <c r="AW75" s="554"/>
      <c r="AX75" s="554"/>
      <c r="AY75" s="554"/>
      <c r="AZ75" s="554"/>
      <c r="BA75" s="554"/>
      <c r="BB75" s="554"/>
      <c r="BC75" s="555"/>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2158</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82</v>
      </c>
      <c r="D78" s="837" t="s">
        <v>2231</v>
      </c>
      <c r="E78" s="837"/>
      <c r="F78" s="837"/>
      <c r="G78" s="837"/>
      <c r="H78" s="837"/>
      <c r="I78" s="837"/>
      <c r="J78" s="837"/>
      <c r="K78" s="837"/>
      <c r="L78" s="837"/>
      <c r="M78" s="837"/>
      <c r="N78" s="837"/>
      <c r="O78" s="837"/>
      <c r="P78" s="837"/>
      <c r="Q78" s="837"/>
      <c r="R78" s="837"/>
      <c r="S78" s="837"/>
      <c r="T78" s="837"/>
      <c r="U78" s="837"/>
      <c r="V78" s="837"/>
      <c r="W78" s="837"/>
      <c r="X78" s="837"/>
      <c r="Y78" s="837"/>
      <c r="Z78" s="837"/>
      <c r="AA78" s="837"/>
      <c r="AB78" s="837"/>
      <c r="AC78" s="837"/>
      <c r="AD78" s="837"/>
      <c r="AE78" s="837"/>
      <c r="AF78" s="837"/>
      <c r="AG78" s="837"/>
      <c r="AH78" s="837"/>
      <c r="AI78" s="837"/>
      <c r="AJ78" s="837"/>
      <c r="AK78" s="837"/>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838" t="s">
        <v>88</v>
      </c>
      <c r="D79" s="684"/>
      <c r="E79" s="684"/>
      <c r="F79" s="684"/>
      <c r="G79" s="684"/>
      <c r="H79" s="684"/>
      <c r="I79" s="684"/>
      <c r="J79" s="684"/>
      <c r="K79" s="684"/>
      <c r="L79" s="684"/>
      <c r="M79" s="684"/>
      <c r="N79" s="684"/>
      <c r="O79" s="684"/>
      <c r="P79" s="684"/>
      <c r="Q79" s="684"/>
      <c r="R79" s="684"/>
      <c r="S79" s="684"/>
      <c r="T79" s="685"/>
      <c r="U79" s="839">
        <f>SUM('別紙様式6-2 事業所個票１:事業所個票10'!BA51)</f>
        <v>0</v>
      </c>
      <c r="V79" s="840"/>
      <c r="W79" s="840"/>
      <c r="X79" s="840"/>
      <c r="Y79" s="840"/>
      <c r="Z79" s="256" t="s">
        <v>31</v>
      </c>
      <c r="AA79" s="174" t="s">
        <v>38</v>
      </c>
      <c r="AB79" s="551"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693" t="s">
        <v>89</v>
      </c>
      <c r="D80" s="693"/>
      <c r="E80" s="693"/>
      <c r="F80" s="693"/>
      <c r="G80" s="693"/>
      <c r="H80" s="693"/>
      <c r="I80" s="693"/>
      <c r="J80" s="693"/>
      <c r="K80" s="693"/>
      <c r="L80" s="693"/>
      <c r="M80" s="693"/>
      <c r="N80" s="693"/>
      <c r="O80" s="693"/>
      <c r="P80" s="693"/>
      <c r="Q80" s="693"/>
      <c r="R80" s="693"/>
      <c r="S80" s="693"/>
      <c r="T80" s="694"/>
      <c r="U80" s="839">
        <f>U81+U86</f>
        <v>0</v>
      </c>
      <c r="V80" s="840"/>
      <c r="W80" s="840"/>
      <c r="X80" s="840"/>
      <c r="Y80" s="840"/>
      <c r="Z80" s="232" t="s">
        <v>31</v>
      </c>
      <c r="AA80" s="174" t="s">
        <v>38</v>
      </c>
      <c r="AB80" s="552"/>
      <c r="AC80" s="174"/>
      <c r="AD80" s="174"/>
      <c r="AE80" s="174"/>
      <c r="AF80" s="174"/>
      <c r="AG80" s="174"/>
      <c r="AH80" s="221"/>
      <c r="AI80" s="221"/>
      <c r="AJ80" s="221"/>
      <c r="AK80" s="221"/>
      <c r="AL80" s="221"/>
      <c r="AM80" s="257"/>
    </row>
    <row r="81" spans="1:55" ht="9.75" customHeight="1" thickBot="1">
      <c r="A81" s="155"/>
      <c r="B81" s="255"/>
      <c r="C81" s="804" t="s">
        <v>2233</v>
      </c>
      <c r="D81" s="805"/>
      <c r="E81" s="809" t="s">
        <v>90</v>
      </c>
      <c r="F81" s="810"/>
      <c r="G81" s="810"/>
      <c r="H81" s="810"/>
      <c r="I81" s="810"/>
      <c r="J81" s="810"/>
      <c r="K81" s="810"/>
      <c r="L81" s="810"/>
      <c r="M81" s="810"/>
      <c r="N81" s="810"/>
      <c r="O81" s="810"/>
      <c r="P81" s="810"/>
      <c r="Q81" s="810"/>
      <c r="R81" s="810"/>
      <c r="S81" s="810"/>
      <c r="T81" s="811"/>
      <c r="U81" s="815"/>
      <c r="V81" s="816"/>
      <c r="W81" s="816"/>
      <c r="X81" s="816"/>
      <c r="Y81" s="817"/>
      <c r="Z81" s="828" t="s">
        <v>31</v>
      </c>
      <c r="AA81" s="799" t="s">
        <v>38</v>
      </c>
      <c r="AB81" s="155"/>
      <c r="AC81" s="238"/>
      <c r="AD81" s="258"/>
      <c r="AE81" s="258"/>
      <c r="AF81" s="238"/>
      <c r="AG81" s="155"/>
      <c r="AH81" s="221"/>
      <c r="AI81" s="155"/>
      <c r="AJ81" s="221"/>
      <c r="AK81" s="155"/>
      <c r="AL81" s="221"/>
      <c r="AM81" s="257"/>
    </row>
    <row r="82" spans="1:55" ht="9.75" customHeight="1" thickBot="1">
      <c r="A82" s="155"/>
      <c r="B82" s="255"/>
      <c r="C82" s="806"/>
      <c r="D82" s="805"/>
      <c r="E82" s="812"/>
      <c r="F82" s="813"/>
      <c r="G82" s="813"/>
      <c r="H82" s="813"/>
      <c r="I82" s="813"/>
      <c r="J82" s="813"/>
      <c r="K82" s="813"/>
      <c r="L82" s="813"/>
      <c r="M82" s="813"/>
      <c r="N82" s="813"/>
      <c r="O82" s="813"/>
      <c r="P82" s="813"/>
      <c r="Q82" s="813"/>
      <c r="R82" s="813"/>
      <c r="S82" s="813"/>
      <c r="T82" s="814"/>
      <c r="U82" s="794"/>
      <c r="V82" s="795"/>
      <c r="W82" s="795"/>
      <c r="X82" s="795"/>
      <c r="Y82" s="796"/>
      <c r="Z82" s="829"/>
      <c r="AA82" s="799"/>
      <c r="AB82" s="820" t="s">
        <v>68</v>
      </c>
      <c r="AC82" s="821">
        <f>IFERROR(U83/U81*100,0)</f>
        <v>0</v>
      </c>
      <c r="AD82" s="822"/>
      <c r="AE82" s="823"/>
      <c r="AF82" s="827" t="s">
        <v>85</v>
      </c>
      <c r="AG82" s="827" t="s">
        <v>69</v>
      </c>
      <c r="AH82" s="778" t="s">
        <v>38</v>
      </c>
      <c r="AI82" s="551" t="str">
        <f>IF(U81=0,"",IF(AND(AC82&gt;=200/3,AC82&lt;=100),"○","×"))</f>
        <v/>
      </c>
      <c r="AJ82" s="221"/>
      <c r="AK82" s="155"/>
      <c r="AL82" s="221"/>
      <c r="AM82" s="779" t="s">
        <v>2340</v>
      </c>
      <c r="AN82" s="780"/>
      <c r="AO82" s="780"/>
      <c r="AP82" s="780"/>
      <c r="AQ82" s="780"/>
      <c r="AR82" s="780"/>
      <c r="AS82" s="780"/>
      <c r="AT82" s="780"/>
      <c r="AU82" s="780"/>
      <c r="AV82" s="780"/>
      <c r="AW82" s="780"/>
      <c r="AX82" s="780"/>
      <c r="AY82" s="780"/>
      <c r="AZ82" s="780"/>
      <c r="BA82" s="780"/>
      <c r="BB82" s="780"/>
      <c r="BC82" s="781"/>
    </row>
    <row r="83" spans="1:55" ht="9.75" customHeight="1" thickBot="1">
      <c r="A83" s="155"/>
      <c r="B83" s="255"/>
      <c r="C83" s="806"/>
      <c r="D83" s="805"/>
      <c r="E83" s="210"/>
      <c r="F83" s="785" t="s">
        <v>2159</v>
      </c>
      <c r="G83" s="786"/>
      <c r="H83" s="786"/>
      <c r="I83" s="786"/>
      <c r="J83" s="786"/>
      <c r="K83" s="786"/>
      <c r="L83" s="786"/>
      <c r="M83" s="786"/>
      <c r="N83" s="786"/>
      <c r="O83" s="786"/>
      <c r="P83" s="786"/>
      <c r="Q83" s="786"/>
      <c r="R83" s="786"/>
      <c r="S83" s="786"/>
      <c r="T83" s="786"/>
      <c r="U83" s="791"/>
      <c r="V83" s="792"/>
      <c r="W83" s="792"/>
      <c r="X83" s="792"/>
      <c r="Y83" s="793"/>
      <c r="Z83" s="830" t="s">
        <v>31</v>
      </c>
      <c r="AA83" s="799" t="s">
        <v>38</v>
      </c>
      <c r="AB83" s="820"/>
      <c r="AC83" s="824"/>
      <c r="AD83" s="825"/>
      <c r="AE83" s="826"/>
      <c r="AF83" s="827"/>
      <c r="AG83" s="827"/>
      <c r="AH83" s="778"/>
      <c r="AI83" s="552"/>
      <c r="AJ83" s="221"/>
      <c r="AK83" s="155"/>
      <c r="AL83" s="221"/>
      <c r="AM83" s="782"/>
      <c r="AN83" s="783"/>
      <c r="AO83" s="783"/>
      <c r="AP83" s="783"/>
      <c r="AQ83" s="783"/>
      <c r="AR83" s="783"/>
      <c r="AS83" s="783"/>
      <c r="AT83" s="783"/>
      <c r="AU83" s="783"/>
      <c r="AV83" s="783"/>
      <c r="AW83" s="783"/>
      <c r="AX83" s="783"/>
      <c r="AY83" s="783"/>
      <c r="AZ83" s="783"/>
      <c r="BA83" s="783"/>
      <c r="BB83" s="783"/>
      <c r="BC83" s="784"/>
    </row>
    <row r="84" spans="1:55" ht="9.75" customHeight="1" thickBot="1">
      <c r="A84" s="155"/>
      <c r="B84" s="255"/>
      <c r="C84" s="806"/>
      <c r="D84" s="805"/>
      <c r="E84" s="259"/>
      <c r="F84" s="787"/>
      <c r="G84" s="788"/>
      <c r="H84" s="788"/>
      <c r="I84" s="788"/>
      <c r="J84" s="788"/>
      <c r="K84" s="788"/>
      <c r="L84" s="788"/>
      <c r="M84" s="788"/>
      <c r="N84" s="788"/>
      <c r="O84" s="788"/>
      <c r="P84" s="788"/>
      <c r="Q84" s="788"/>
      <c r="R84" s="788"/>
      <c r="S84" s="788"/>
      <c r="T84" s="788"/>
      <c r="U84" s="794"/>
      <c r="V84" s="795"/>
      <c r="W84" s="795"/>
      <c r="X84" s="795"/>
      <c r="Y84" s="796"/>
      <c r="Z84" s="831"/>
      <c r="AA84" s="799"/>
      <c r="AB84" s="155"/>
      <c r="AC84" s="155"/>
      <c r="AD84" s="155"/>
      <c r="AE84" s="155"/>
      <c r="AF84" s="155"/>
      <c r="AG84" s="155"/>
      <c r="AH84" s="155"/>
      <c r="AI84" s="155"/>
      <c r="AJ84" s="221"/>
      <c r="AK84" s="221"/>
      <c r="AL84" s="221"/>
    </row>
    <row r="85" spans="1:55" ht="15" customHeight="1" thickBot="1">
      <c r="A85" s="155"/>
      <c r="B85" s="255"/>
      <c r="C85" s="807"/>
      <c r="D85" s="808"/>
      <c r="E85" s="260"/>
      <c r="F85" s="789"/>
      <c r="G85" s="790"/>
      <c r="H85" s="790"/>
      <c r="I85" s="790"/>
      <c r="J85" s="790"/>
      <c r="K85" s="790"/>
      <c r="L85" s="790"/>
      <c r="M85" s="790"/>
      <c r="N85" s="790"/>
      <c r="O85" s="790"/>
      <c r="P85" s="790"/>
      <c r="Q85" s="790"/>
      <c r="R85" s="790"/>
      <c r="S85" s="790"/>
      <c r="T85" s="790"/>
      <c r="U85" s="261" t="s">
        <v>68</v>
      </c>
      <c r="V85" s="832">
        <f>U83/2</f>
        <v>0</v>
      </c>
      <c r="W85" s="832"/>
      <c r="X85" s="832"/>
      <c r="Y85" s="28" t="s">
        <v>31</v>
      </c>
      <c r="Z85" s="2" t="s">
        <v>69</v>
      </c>
      <c r="AA85" s="29"/>
      <c r="AB85" s="242"/>
      <c r="AC85" s="242"/>
      <c r="AD85" s="243"/>
      <c r="AE85" s="801"/>
      <c r="AF85" s="801"/>
      <c r="AG85" s="238"/>
      <c r="AH85" s="155"/>
      <c r="AI85" s="247"/>
      <c r="AJ85" s="221"/>
      <c r="AK85" s="221"/>
      <c r="AL85" s="221"/>
      <c r="AM85" s="257"/>
    </row>
    <row r="86" spans="1:55" ht="9.75" customHeight="1" thickBot="1">
      <c r="A86" s="155"/>
      <c r="B86" s="255"/>
      <c r="C86" s="802" t="s">
        <v>91</v>
      </c>
      <c r="D86" s="803"/>
      <c r="E86" s="809" t="s">
        <v>92</v>
      </c>
      <c r="F86" s="810"/>
      <c r="G86" s="810"/>
      <c r="H86" s="810"/>
      <c r="I86" s="810"/>
      <c r="J86" s="810"/>
      <c r="K86" s="810"/>
      <c r="L86" s="810"/>
      <c r="M86" s="810"/>
      <c r="N86" s="810"/>
      <c r="O86" s="810"/>
      <c r="P86" s="810"/>
      <c r="Q86" s="810"/>
      <c r="R86" s="810"/>
      <c r="S86" s="810"/>
      <c r="T86" s="811"/>
      <c r="U86" s="815"/>
      <c r="V86" s="816"/>
      <c r="W86" s="816"/>
      <c r="X86" s="816"/>
      <c r="Y86" s="817"/>
      <c r="Z86" s="818" t="s">
        <v>31</v>
      </c>
      <c r="AA86" s="799" t="s">
        <v>38</v>
      </c>
      <c r="AB86" s="242"/>
      <c r="AC86" s="155"/>
      <c r="AD86" s="238"/>
      <c r="AE86" s="258"/>
      <c r="AF86" s="258"/>
      <c r="AG86" s="238"/>
      <c r="AH86" s="155"/>
      <c r="AI86" s="155"/>
      <c r="AJ86" s="221"/>
      <c r="AK86" s="221"/>
      <c r="AL86" s="221"/>
      <c r="AM86" s="257"/>
    </row>
    <row r="87" spans="1:55" ht="9.75" customHeight="1" thickBot="1">
      <c r="A87" s="155"/>
      <c r="B87" s="255"/>
      <c r="C87" s="804"/>
      <c r="D87" s="805"/>
      <c r="E87" s="812"/>
      <c r="F87" s="813"/>
      <c r="G87" s="813"/>
      <c r="H87" s="813"/>
      <c r="I87" s="813"/>
      <c r="J87" s="813"/>
      <c r="K87" s="813"/>
      <c r="L87" s="813"/>
      <c r="M87" s="813"/>
      <c r="N87" s="813"/>
      <c r="O87" s="813"/>
      <c r="P87" s="813"/>
      <c r="Q87" s="813"/>
      <c r="R87" s="813"/>
      <c r="S87" s="813"/>
      <c r="T87" s="814"/>
      <c r="U87" s="794"/>
      <c r="V87" s="795"/>
      <c r="W87" s="795"/>
      <c r="X87" s="795"/>
      <c r="Y87" s="796"/>
      <c r="Z87" s="819"/>
      <c r="AA87" s="799"/>
      <c r="AB87" s="820" t="s">
        <v>68</v>
      </c>
      <c r="AC87" s="821">
        <f>IFERROR(U88/U86*100,0)</f>
        <v>0</v>
      </c>
      <c r="AD87" s="822"/>
      <c r="AE87" s="823"/>
      <c r="AF87" s="827" t="s">
        <v>85</v>
      </c>
      <c r="AG87" s="827" t="s">
        <v>69</v>
      </c>
      <c r="AH87" s="778" t="s">
        <v>38</v>
      </c>
      <c r="AI87" s="551" t="str">
        <f>IF(U86=0,"",IF(AND(AC87&gt;=200/3,AC82&lt;=100),"○","×"))</f>
        <v/>
      </c>
      <c r="AJ87" s="221"/>
      <c r="AK87" s="221"/>
      <c r="AL87" s="221"/>
      <c r="AM87" s="779" t="s">
        <v>2160</v>
      </c>
      <c r="AN87" s="780"/>
      <c r="AO87" s="780"/>
      <c r="AP87" s="780"/>
      <c r="AQ87" s="780"/>
      <c r="AR87" s="780"/>
      <c r="AS87" s="780"/>
      <c r="AT87" s="780"/>
      <c r="AU87" s="780"/>
      <c r="AV87" s="780"/>
      <c r="AW87" s="780"/>
      <c r="AX87" s="780"/>
      <c r="AY87" s="780"/>
      <c r="AZ87" s="780"/>
      <c r="BA87" s="780"/>
      <c r="BB87" s="780"/>
      <c r="BC87" s="781"/>
    </row>
    <row r="88" spans="1:55" ht="9.75" customHeight="1" thickBot="1">
      <c r="A88" s="155"/>
      <c r="B88" s="255"/>
      <c r="C88" s="804"/>
      <c r="D88" s="805"/>
      <c r="E88" s="262"/>
      <c r="F88" s="785" t="s">
        <v>2161</v>
      </c>
      <c r="G88" s="786"/>
      <c r="H88" s="786"/>
      <c r="I88" s="786"/>
      <c r="J88" s="786"/>
      <c r="K88" s="786"/>
      <c r="L88" s="786"/>
      <c r="M88" s="786"/>
      <c r="N88" s="786"/>
      <c r="O88" s="786"/>
      <c r="P88" s="786"/>
      <c r="Q88" s="786"/>
      <c r="R88" s="786"/>
      <c r="S88" s="786"/>
      <c r="T88" s="786"/>
      <c r="U88" s="791"/>
      <c r="V88" s="792"/>
      <c r="W88" s="792"/>
      <c r="X88" s="792"/>
      <c r="Y88" s="793"/>
      <c r="Z88" s="797" t="s">
        <v>31</v>
      </c>
      <c r="AA88" s="799" t="s">
        <v>38</v>
      </c>
      <c r="AB88" s="820"/>
      <c r="AC88" s="824"/>
      <c r="AD88" s="825"/>
      <c r="AE88" s="826"/>
      <c r="AF88" s="827"/>
      <c r="AG88" s="827"/>
      <c r="AH88" s="778"/>
      <c r="AI88" s="552"/>
      <c r="AJ88" s="221"/>
      <c r="AK88" s="221"/>
      <c r="AL88" s="221"/>
      <c r="AM88" s="782"/>
      <c r="AN88" s="783"/>
      <c r="AO88" s="783"/>
      <c r="AP88" s="783"/>
      <c r="AQ88" s="783"/>
      <c r="AR88" s="783"/>
      <c r="AS88" s="783"/>
      <c r="AT88" s="783"/>
      <c r="AU88" s="783"/>
      <c r="AV88" s="783"/>
      <c r="AW88" s="783"/>
      <c r="AX88" s="783"/>
      <c r="AY88" s="783"/>
      <c r="AZ88" s="783"/>
      <c r="BA88" s="783"/>
      <c r="BB88" s="783"/>
      <c r="BC88" s="784"/>
    </row>
    <row r="89" spans="1:55" ht="9.75" customHeight="1" thickBot="1">
      <c r="A89" s="155"/>
      <c r="B89" s="255"/>
      <c r="C89" s="806"/>
      <c r="D89" s="805"/>
      <c r="E89" s="263"/>
      <c r="F89" s="787"/>
      <c r="G89" s="788"/>
      <c r="H89" s="788"/>
      <c r="I89" s="788"/>
      <c r="J89" s="788"/>
      <c r="K89" s="788"/>
      <c r="L89" s="788"/>
      <c r="M89" s="788"/>
      <c r="N89" s="788"/>
      <c r="O89" s="788"/>
      <c r="P89" s="788"/>
      <c r="Q89" s="788"/>
      <c r="R89" s="788"/>
      <c r="S89" s="788"/>
      <c r="T89" s="788"/>
      <c r="U89" s="794"/>
      <c r="V89" s="795"/>
      <c r="W89" s="795"/>
      <c r="X89" s="795"/>
      <c r="Y89" s="796"/>
      <c r="Z89" s="798"/>
      <c r="AA89" s="799"/>
      <c r="AB89" s="155"/>
      <c r="AC89" s="155"/>
      <c r="AD89" s="155"/>
      <c r="AE89" s="155"/>
      <c r="AF89" s="155"/>
      <c r="AG89" s="155"/>
      <c r="AH89" s="155"/>
      <c r="AI89" s="155"/>
      <c r="AJ89" s="221"/>
      <c r="AK89" s="221"/>
      <c r="AL89" s="221"/>
    </row>
    <row r="90" spans="1:55" ht="16.5" customHeight="1">
      <c r="A90" s="155"/>
      <c r="B90" s="255"/>
      <c r="C90" s="807"/>
      <c r="D90" s="808"/>
      <c r="E90" s="264"/>
      <c r="F90" s="789"/>
      <c r="G90" s="790"/>
      <c r="H90" s="790"/>
      <c r="I90" s="790"/>
      <c r="J90" s="790"/>
      <c r="K90" s="790"/>
      <c r="L90" s="790"/>
      <c r="M90" s="790"/>
      <c r="N90" s="790"/>
      <c r="O90" s="790"/>
      <c r="P90" s="790"/>
      <c r="Q90" s="790"/>
      <c r="R90" s="790"/>
      <c r="S90" s="790"/>
      <c r="T90" s="790"/>
      <c r="U90" s="246" t="s">
        <v>68</v>
      </c>
      <c r="V90" s="800">
        <f>U88/2</f>
        <v>0</v>
      </c>
      <c r="W90" s="800"/>
      <c r="X90" s="800"/>
      <c r="Y90" s="27" t="s">
        <v>31</v>
      </c>
      <c r="Z90" s="3" t="s">
        <v>69</v>
      </c>
      <c r="AA90" s="29"/>
      <c r="AB90" s="242"/>
      <c r="AC90" s="243"/>
      <c r="AD90" s="801"/>
      <c r="AE90" s="801"/>
      <c r="AF90" s="238"/>
      <c r="AG90" s="155"/>
      <c r="AH90" s="155"/>
      <c r="AI90" s="265"/>
      <c r="AJ90" s="221"/>
      <c r="AK90" s="221"/>
      <c r="AL90" s="221"/>
      <c r="AM90" s="257"/>
    </row>
    <row r="91" spans="1:55" ht="6.75" customHeight="1">
      <c r="A91" s="155"/>
      <c r="B91" s="224" t="s">
        <v>93</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44" t="s">
        <v>94</v>
      </c>
      <c r="C92" s="744"/>
      <c r="D92" s="744"/>
      <c r="E92" s="744"/>
      <c r="F92" s="744"/>
      <c r="G92" s="744"/>
      <c r="H92" s="744"/>
      <c r="I92" s="744"/>
      <c r="J92" s="744"/>
      <c r="K92" s="744"/>
      <c r="L92" s="744"/>
      <c r="M92" s="744"/>
      <c r="N92" s="744"/>
      <c r="O92" s="744"/>
      <c r="P92" s="744"/>
      <c r="Q92" s="744"/>
      <c r="R92" s="744"/>
      <c r="S92" s="744"/>
      <c r="T92" s="744"/>
      <c r="U92" s="744"/>
      <c r="V92" s="744"/>
      <c r="W92" s="744"/>
      <c r="X92" s="744"/>
      <c r="Y92" s="744"/>
      <c r="Z92" s="744"/>
      <c r="AA92" s="744"/>
      <c r="AB92" s="744"/>
      <c r="AC92" s="744"/>
      <c r="AD92" s="744"/>
      <c r="AE92" s="744"/>
      <c r="AF92" s="744"/>
      <c r="AG92" s="744"/>
      <c r="AH92" s="744"/>
      <c r="AI92" s="744"/>
      <c r="AJ92" s="744"/>
      <c r="AK92" s="744"/>
      <c r="AL92" s="267"/>
      <c r="AM92" s="268"/>
    </row>
    <row r="93" spans="1:55" s="165" customFormat="1" ht="14.25" thickBot="1">
      <c r="A93" s="164"/>
      <c r="B93" s="228" t="s">
        <v>95</v>
      </c>
      <c r="C93" s="207"/>
      <c r="D93" s="207"/>
      <c r="E93" s="207"/>
      <c r="F93" s="207"/>
      <c r="G93" s="207"/>
      <c r="H93" s="207"/>
      <c r="I93" s="207"/>
      <c r="J93" s="207"/>
      <c r="K93" s="207"/>
      <c r="L93" s="207"/>
      <c r="M93" s="207"/>
      <c r="N93" s="207"/>
      <c r="O93" s="207"/>
      <c r="P93" s="207"/>
      <c r="Q93" s="207"/>
      <c r="R93" s="270" t="s">
        <v>82</v>
      </c>
      <c r="S93" s="271" t="s">
        <v>96</v>
      </c>
      <c r="T93" s="164"/>
      <c r="U93" s="207"/>
      <c r="V93" s="207"/>
      <c r="W93" s="207"/>
      <c r="X93" s="207"/>
      <c r="Y93" s="207"/>
      <c r="Z93" s="207"/>
      <c r="AA93" s="207"/>
      <c r="AB93" s="207"/>
      <c r="AC93" s="207"/>
      <c r="AD93" s="207"/>
      <c r="AE93" s="207"/>
      <c r="AF93" s="207"/>
      <c r="AG93" s="207"/>
      <c r="AH93" s="207"/>
      <c r="AI93" s="775" t="str">
        <f>IF(SUM('別紙様式6-2 事業所個票１:事業所個票10'!CI4)&gt;=1,"該当","")</f>
        <v/>
      </c>
      <c r="AJ93" s="776"/>
      <c r="AK93" s="777"/>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97</v>
      </c>
      <c r="C95" s="274"/>
      <c r="D95" s="274"/>
      <c r="E95" s="274"/>
      <c r="F95" s="274"/>
      <c r="G95" s="274"/>
      <c r="H95" s="274"/>
      <c r="I95" s="274"/>
      <c r="J95" s="274"/>
      <c r="K95" s="274"/>
      <c r="L95" s="274"/>
      <c r="M95" s="274"/>
      <c r="N95" s="274"/>
      <c r="O95" s="274"/>
      <c r="P95" s="274"/>
      <c r="Q95" s="274"/>
      <c r="R95" s="270" t="s">
        <v>82</v>
      </c>
      <c r="S95" s="271" t="s">
        <v>98</v>
      </c>
      <c r="T95" s="164"/>
      <c r="U95" s="274"/>
      <c r="V95" s="274"/>
      <c r="W95" s="274"/>
      <c r="X95" s="274"/>
      <c r="Y95" s="274"/>
      <c r="Z95" s="274"/>
      <c r="AA95" s="274"/>
      <c r="AB95" s="274"/>
      <c r="AC95" s="274"/>
      <c r="AD95" s="274"/>
      <c r="AE95" s="274"/>
      <c r="AF95" s="274"/>
      <c r="AG95" s="274"/>
      <c r="AH95" s="274"/>
      <c r="AI95" s="775" t="str">
        <f>IF(SUM('別紙様式6-2 事業所個票１:事業所個票10'!CI4)=0,"該当","")</f>
        <v>該当</v>
      </c>
      <c r="AJ95" s="776"/>
      <c r="AK95" s="777"/>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55" t="s">
        <v>99</v>
      </c>
      <c r="D97" s="755"/>
      <c r="E97" s="755"/>
      <c r="F97" s="755"/>
      <c r="G97" s="755"/>
      <c r="H97" s="755"/>
      <c r="I97" s="755"/>
      <c r="J97" s="755"/>
      <c r="K97" s="755"/>
      <c r="L97" s="755"/>
      <c r="M97" s="755"/>
      <c r="N97" s="755"/>
      <c r="O97" s="755"/>
      <c r="P97" s="755"/>
      <c r="Q97" s="755"/>
      <c r="R97" s="755"/>
      <c r="S97" s="755"/>
      <c r="T97" s="755"/>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01"/>
      <c r="D98" s="702"/>
      <c r="E98" s="756" t="s">
        <v>100</v>
      </c>
      <c r="F98" s="756"/>
      <c r="G98" s="756"/>
      <c r="H98" s="756"/>
      <c r="I98" s="756"/>
      <c r="J98" s="756"/>
      <c r="K98" s="756"/>
      <c r="L98" s="756"/>
      <c r="M98" s="756"/>
      <c r="N98" s="756"/>
      <c r="O98" s="756"/>
      <c r="P98" s="756"/>
      <c r="Q98" s="756"/>
      <c r="R98" s="757"/>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2081</v>
      </c>
    </row>
    <row r="99" spans="1:55" s="165" customFormat="1" ht="16.5" customHeight="1">
      <c r="A99" s="164"/>
      <c r="B99" s="279"/>
      <c r="C99" s="280" t="s">
        <v>101</v>
      </c>
      <c r="D99" s="281" t="s">
        <v>2230</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735" t="s">
        <v>2087</v>
      </c>
      <c r="AO99" s="735"/>
      <c r="AP99" s="735"/>
    </row>
    <row r="100" spans="1:55" s="165" customFormat="1" ht="16.5" customHeight="1">
      <c r="A100" s="164"/>
      <c r="B100" s="279"/>
      <c r="C100" s="284" t="s">
        <v>102</v>
      </c>
      <c r="D100" s="285" t="s">
        <v>103</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0</v>
      </c>
      <c r="AN100" s="735" t="s">
        <v>2088</v>
      </c>
      <c r="AO100" s="735"/>
      <c r="AP100" s="735"/>
    </row>
    <row r="101" spans="1:55" s="165" customFormat="1" ht="16.5" customHeight="1">
      <c r="A101" s="164"/>
      <c r="B101" s="279"/>
      <c r="C101" s="290" t="s">
        <v>104</v>
      </c>
      <c r="D101" s="291" t="s">
        <v>2229</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40" t="s">
        <v>105</v>
      </c>
      <c r="D103" s="740"/>
      <c r="E103" s="740"/>
      <c r="F103" s="740"/>
      <c r="G103" s="740"/>
      <c r="H103" s="740"/>
      <c r="I103" s="740"/>
      <c r="J103" s="740"/>
      <c r="K103" s="740"/>
      <c r="L103" s="224"/>
      <c r="M103" s="701"/>
      <c r="N103" s="702"/>
      <c r="O103" s="772" t="s">
        <v>2234</v>
      </c>
      <c r="P103" s="773"/>
      <c r="Q103" s="773"/>
      <c r="R103" s="773"/>
      <c r="S103" s="773"/>
      <c r="T103" s="773"/>
      <c r="U103" s="773"/>
      <c r="V103" s="773"/>
      <c r="W103" s="773"/>
      <c r="X103" s="773"/>
      <c r="Y103" s="773"/>
      <c r="Z103" s="773"/>
      <c r="AA103" s="773"/>
      <c r="AB103" s="773"/>
      <c r="AC103" s="773"/>
      <c r="AD103" s="773"/>
      <c r="AE103" s="773"/>
      <c r="AF103" s="773"/>
      <c r="AG103" s="773"/>
      <c r="AH103" s="773"/>
      <c r="AI103" s="773"/>
      <c r="AJ103" s="774"/>
      <c r="AK103" s="183" t="str">
        <f>IF(T98="○","",(IF(AM100=TRUE,"○","×")))</f>
        <v>×</v>
      </c>
      <c r="AL103" s="164"/>
      <c r="AM103" s="689" t="s">
        <v>2010</v>
      </c>
      <c r="AN103" s="695"/>
      <c r="AO103" s="695"/>
      <c r="AP103" s="695"/>
      <c r="AQ103" s="695"/>
      <c r="AR103" s="695"/>
      <c r="AS103" s="695"/>
      <c r="AT103" s="695"/>
      <c r="AU103" s="695"/>
      <c r="AV103" s="695"/>
      <c r="AW103" s="695"/>
      <c r="AX103" s="695"/>
      <c r="AY103" s="695"/>
      <c r="AZ103" s="695"/>
      <c r="BA103" s="695"/>
      <c r="BB103" s="695"/>
      <c r="BC103" s="696"/>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55" t="s">
        <v>106</v>
      </c>
      <c r="D105" s="755"/>
      <c r="E105" s="755"/>
      <c r="F105" s="755"/>
      <c r="G105" s="755"/>
      <c r="H105" s="755"/>
      <c r="I105" s="755"/>
      <c r="J105" s="755"/>
      <c r="K105" s="755"/>
      <c r="L105" s="755"/>
      <c r="M105" s="755"/>
      <c r="N105" s="755"/>
      <c r="O105" s="755"/>
      <c r="P105" s="755"/>
      <c r="Q105" s="755"/>
      <c r="R105" s="755"/>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01"/>
      <c r="D106" s="702"/>
      <c r="E106" s="756" t="s">
        <v>107</v>
      </c>
      <c r="F106" s="756"/>
      <c r="G106" s="756"/>
      <c r="H106" s="756"/>
      <c r="I106" s="756"/>
      <c r="J106" s="756"/>
      <c r="K106" s="756"/>
      <c r="L106" s="756"/>
      <c r="M106" s="756"/>
      <c r="N106" s="756"/>
      <c r="O106" s="756"/>
      <c r="P106" s="756"/>
      <c r="Q106" s="756"/>
      <c r="R106" s="757"/>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2081</v>
      </c>
    </row>
    <row r="107" spans="1:55" s="165" customFormat="1" ht="26.25" customHeight="1" thickBot="1">
      <c r="A107" s="164"/>
      <c r="B107" s="758"/>
      <c r="C107" s="280" t="s">
        <v>101</v>
      </c>
      <c r="D107" s="759" t="s">
        <v>2208</v>
      </c>
      <c r="E107" s="760"/>
      <c r="F107" s="760"/>
      <c r="G107" s="760"/>
      <c r="H107" s="761"/>
      <c r="I107" s="761"/>
      <c r="J107" s="761"/>
      <c r="K107" s="761"/>
      <c r="L107" s="761"/>
      <c r="M107" s="761"/>
      <c r="N107" s="761"/>
      <c r="O107" s="761"/>
      <c r="P107" s="761"/>
      <c r="Q107" s="761"/>
      <c r="R107" s="761"/>
      <c r="S107" s="761"/>
      <c r="T107" s="761"/>
      <c r="U107" s="761"/>
      <c r="V107" s="761"/>
      <c r="W107" s="761"/>
      <c r="X107" s="761"/>
      <c r="Y107" s="761"/>
      <c r="Z107" s="761"/>
      <c r="AA107" s="761"/>
      <c r="AB107" s="761"/>
      <c r="AC107" s="761"/>
      <c r="AD107" s="761"/>
      <c r="AE107" s="761"/>
      <c r="AF107" s="761"/>
      <c r="AG107" s="761"/>
      <c r="AH107" s="761"/>
      <c r="AI107" s="761"/>
      <c r="AJ107" s="761"/>
      <c r="AK107" s="762"/>
      <c r="AL107" s="164"/>
      <c r="AM107" s="69" t="b">
        <v>0</v>
      </c>
      <c r="AN107" s="735" t="s">
        <v>2087</v>
      </c>
      <c r="AO107" s="735"/>
      <c r="AP107" s="735"/>
      <c r="AQ107" s="157"/>
      <c r="AR107" s="69" t="b">
        <v>0</v>
      </c>
      <c r="AS107" s="735" t="s">
        <v>2089</v>
      </c>
      <c r="AT107" s="735"/>
      <c r="AU107" s="735"/>
    </row>
    <row r="108" spans="1:55" s="165" customFormat="1" ht="25.5" customHeight="1" thickBot="1">
      <c r="A108" s="164"/>
      <c r="B108" s="758"/>
      <c r="C108" s="710"/>
      <c r="D108" s="712" t="s">
        <v>108</v>
      </c>
      <c r="E108" s="713"/>
      <c r="F108" s="713"/>
      <c r="G108" s="713"/>
      <c r="H108" s="745"/>
      <c r="I108" s="747" t="s">
        <v>32</v>
      </c>
      <c r="J108" s="749" t="s">
        <v>2228</v>
      </c>
      <c r="K108" s="750"/>
      <c r="L108" s="750"/>
      <c r="M108" s="750"/>
      <c r="N108" s="750"/>
      <c r="O108" s="750"/>
      <c r="P108" s="750"/>
      <c r="Q108" s="750"/>
      <c r="R108" s="750"/>
      <c r="S108" s="750"/>
      <c r="T108" s="750"/>
      <c r="U108" s="750"/>
      <c r="V108" s="750"/>
      <c r="W108" s="750"/>
      <c r="X108" s="750"/>
      <c r="Y108" s="750"/>
      <c r="Z108" s="750"/>
      <c r="AA108" s="750"/>
      <c r="AB108" s="750"/>
      <c r="AC108" s="750"/>
      <c r="AD108" s="750"/>
      <c r="AE108" s="750"/>
      <c r="AF108" s="750"/>
      <c r="AG108" s="750"/>
      <c r="AH108" s="750"/>
      <c r="AI108" s="750"/>
      <c r="AJ108" s="750"/>
      <c r="AK108" s="751"/>
      <c r="AL108" s="164"/>
      <c r="AM108" s="69" t="b">
        <v>0</v>
      </c>
      <c r="AN108" s="735" t="s">
        <v>2088</v>
      </c>
      <c r="AO108" s="735"/>
      <c r="AP108" s="735"/>
      <c r="AQ108" s="301"/>
      <c r="AR108" s="69" t="b">
        <v>0</v>
      </c>
      <c r="AS108" s="735" t="s">
        <v>2090</v>
      </c>
      <c r="AT108" s="735"/>
      <c r="AU108" s="735"/>
      <c r="AV108" s="301"/>
      <c r="AW108" s="301"/>
      <c r="AX108" s="301"/>
      <c r="AY108" s="301"/>
      <c r="AZ108" s="301"/>
      <c r="BA108" s="301"/>
      <c r="BB108" s="301"/>
      <c r="BC108" s="301"/>
    </row>
    <row r="109" spans="1:55" s="165" customFormat="1" ht="33" customHeight="1" thickBot="1">
      <c r="A109" s="164"/>
      <c r="B109" s="758"/>
      <c r="C109" s="710"/>
      <c r="D109" s="714"/>
      <c r="E109" s="715"/>
      <c r="F109" s="715"/>
      <c r="G109" s="715"/>
      <c r="H109" s="746"/>
      <c r="I109" s="748"/>
      <c r="J109" s="752" t="s">
        <v>2341</v>
      </c>
      <c r="K109" s="753"/>
      <c r="L109" s="753"/>
      <c r="M109" s="753"/>
      <c r="N109" s="753"/>
      <c r="O109" s="753"/>
      <c r="P109" s="753"/>
      <c r="Q109" s="753"/>
      <c r="R109" s="753"/>
      <c r="S109" s="753"/>
      <c r="T109" s="753"/>
      <c r="U109" s="753"/>
      <c r="V109" s="753"/>
      <c r="W109" s="753"/>
      <c r="X109" s="753"/>
      <c r="Y109" s="753"/>
      <c r="Z109" s="753"/>
      <c r="AA109" s="753"/>
      <c r="AB109" s="753"/>
      <c r="AC109" s="753"/>
      <c r="AD109" s="753"/>
      <c r="AE109" s="753"/>
      <c r="AF109" s="753"/>
      <c r="AG109" s="753"/>
      <c r="AH109" s="753"/>
      <c r="AI109" s="753"/>
      <c r="AJ109" s="753"/>
      <c r="AK109" s="754"/>
      <c r="AL109" s="164"/>
      <c r="AM109" s="689" t="s">
        <v>2162</v>
      </c>
      <c r="AN109" s="690"/>
      <c r="AO109" s="690"/>
      <c r="AP109" s="690"/>
      <c r="AQ109" s="690"/>
      <c r="AR109" s="690"/>
      <c r="AS109" s="690"/>
      <c r="AT109" s="690"/>
      <c r="AU109" s="690"/>
      <c r="AV109" s="690"/>
      <c r="AW109" s="690"/>
      <c r="AX109" s="690"/>
      <c r="AY109" s="690"/>
      <c r="AZ109" s="690"/>
      <c r="BA109" s="690"/>
      <c r="BB109" s="690"/>
      <c r="BC109" s="691"/>
    </row>
    <row r="110" spans="1:55" s="165" customFormat="1" ht="19.5" customHeight="1" thickBot="1">
      <c r="A110" s="164"/>
      <c r="B110" s="758"/>
      <c r="C110" s="710"/>
      <c r="D110" s="714"/>
      <c r="E110" s="715"/>
      <c r="F110" s="715"/>
      <c r="G110" s="715"/>
      <c r="H110" s="763"/>
      <c r="I110" s="765" t="s">
        <v>39</v>
      </c>
      <c r="J110" s="302" t="s">
        <v>109</v>
      </c>
      <c r="K110" s="303"/>
      <c r="L110" s="303"/>
      <c r="M110" s="303"/>
      <c r="N110" s="303"/>
      <c r="O110" s="303"/>
      <c r="P110" s="303"/>
      <c r="Q110" s="303"/>
      <c r="R110" s="303"/>
      <c r="S110" s="767" t="s">
        <v>110</v>
      </c>
      <c r="T110" s="767"/>
      <c r="U110" s="767"/>
      <c r="V110" s="767"/>
      <c r="W110" s="767"/>
      <c r="X110" s="767"/>
      <c r="Y110" s="767"/>
      <c r="Z110" s="767"/>
      <c r="AA110" s="767"/>
      <c r="AB110" s="767"/>
      <c r="AC110" s="767"/>
      <c r="AD110" s="767"/>
      <c r="AE110" s="767"/>
      <c r="AF110" s="767"/>
      <c r="AG110" s="767"/>
      <c r="AH110" s="767"/>
      <c r="AI110" s="767"/>
      <c r="AJ110" s="767"/>
      <c r="AK110" s="768"/>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58"/>
      <c r="C111" s="711"/>
      <c r="D111" s="716"/>
      <c r="E111" s="717"/>
      <c r="F111" s="717"/>
      <c r="G111" s="717"/>
      <c r="H111" s="764"/>
      <c r="I111" s="766"/>
      <c r="J111" s="769" t="s">
        <v>2342</v>
      </c>
      <c r="K111" s="770"/>
      <c r="L111" s="770"/>
      <c r="M111" s="770"/>
      <c r="N111" s="770"/>
      <c r="O111" s="770"/>
      <c r="P111" s="770"/>
      <c r="Q111" s="770"/>
      <c r="R111" s="770"/>
      <c r="S111" s="770"/>
      <c r="T111" s="770"/>
      <c r="U111" s="770"/>
      <c r="V111" s="770"/>
      <c r="W111" s="770"/>
      <c r="X111" s="770"/>
      <c r="Y111" s="770"/>
      <c r="Z111" s="770"/>
      <c r="AA111" s="770"/>
      <c r="AB111" s="770"/>
      <c r="AC111" s="770"/>
      <c r="AD111" s="770"/>
      <c r="AE111" s="770"/>
      <c r="AF111" s="770"/>
      <c r="AG111" s="770"/>
      <c r="AH111" s="770"/>
      <c r="AI111" s="770"/>
      <c r="AJ111" s="770"/>
      <c r="AK111" s="771"/>
      <c r="AL111" s="164"/>
      <c r="AM111" s="689" t="s">
        <v>2163</v>
      </c>
      <c r="AN111" s="690"/>
      <c r="AO111" s="690"/>
      <c r="AP111" s="690"/>
      <c r="AQ111" s="690"/>
      <c r="AR111" s="690"/>
      <c r="AS111" s="690"/>
      <c r="AT111" s="690"/>
      <c r="AU111" s="690"/>
      <c r="AV111" s="690"/>
      <c r="AW111" s="690"/>
      <c r="AX111" s="690"/>
      <c r="AY111" s="690"/>
      <c r="AZ111" s="690"/>
      <c r="BA111" s="690"/>
      <c r="BB111" s="690"/>
      <c r="BC111" s="691"/>
    </row>
    <row r="112" spans="1:55" s="165" customFormat="1" ht="18" customHeight="1">
      <c r="A112" s="164"/>
      <c r="B112" s="304"/>
      <c r="C112" s="305" t="s">
        <v>102</v>
      </c>
      <c r="D112" s="291" t="s">
        <v>2209</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40" t="s">
        <v>2164</v>
      </c>
      <c r="D114" s="740"/>
      <c r="E114" s="740"/>
      <c r="F114" s="740"/>
      <c r="G114" s="740"/>
      <c r="H114" s="740"/>
      <c r="I114" s="740"/>
      <c r="J114" s="740"/>
      <c r="K114" s="740"/>
      <c r="L114" s="224"/>
      <c r="M114" s="701"/>
      <c r="N114" s="702"/>
      <c r="O114" s="741" t="s">
        <v>111</v>
      </c>
      <c r="P114" s="742"/>
      <c r="Q114" s="742"/>
      <c r="R114" s="742"/>
      <c r="S114" s="742"/>
      <c r="T114" s="742"/>
      <c r="U114" s="742"/>
      <c r="V114" s="742"/>
      <c r="W114" s="742"/>
      <c r="X114" s="742"/>
      <c r="Y114" s="742"/>
      <c r="Z114" s="742"/>
      <c r="AA114" s="742"/>
      <c r="AB114" s="742"/>
      <c r="AC114" s="742"/>
      <c r="AD114" s="742"/>
      <c r="AE114" s="742"/>
      <c r="AF114" s="742"/>
      <c r="AG114" s="742"/>
      <c r="AH114" s="742"/>
      <c r="AI114" s="742"/>
      <c r="AJ114" s="743"/>
      <c r="AK114" s="183" t="str">
        <f>IF(T106="○","",(IF(AM108=TRUE,"○","×")))</f>
        <v>×</v>
      </c>
      <c r="AL114" s="164"/>
      <c r="AM114" s="689" t="s">
        <v>2011</v>
      </c>
      <c r="AN114" s="695"/>
      <c r="AO114" s="695"/>
      <c r="AP114" s="695"/>
      <c r="AQ114" s="695"/>
      <c r="AR114" s="695"/>
      <c r="AS114" s="695"/>
      <c r="AT114" s="695"/>
      <c r="AU114" s="695"/>
      <c r="AV114" s="695"/>
      <c r="AW114" s="695"/>
      <c r="AX114" s="695"/>
      <c r="AY114" s="695"/>
      <c r="AZ114" s="695"/>
      <c r="BA114" s="695"/>
      <c r="BB114" s="695"/>
      <c r="BC114" s="696"/>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44" t="s">
        <v>112</v>
      </c>
      <c r="C116" s="744"/>
      <c r="D116" s="744"/>
      <c r="E116" s="744"/>
      <c r="F116" s="744"/>
      <c r="G116" s="744"/>
      <c r="H116" s="744"/>
      <c r="I116" s="744"/>
      <c r="J116" s="744"/>
      <c r="K116" s="744"/>
      <c r="L116" s="744"/>
      <c r="M116" s="744"/>
      <c r="N116" s="744"/>
      <c r="O116" s="744"/>
      <c r="P116" s="744"/>
      <c r="Q116" s="744"/>
      <c r="R116" s="744"/>
      <c r="S116" s="744"/>
      <c r="T116" s="744"/>
      <c r="U116" s="744"/>
      <c r="V116" s="744"/>
      <c r="W116" s="744"/>
      <c r="X116" s="744"/>
      <c r="Y116" s="744"/>
      <c r="Z116" s="744"/>
      <c r="AA116" s="744"/>
      <c r="AB116" s="744"/>
      <c r="AC116" s="744"/>
      <c r="AD116" s="744"/>
      <c r="AE116" s="744"/>
      <c r="AF116" s="744"/>
      <c r="AG116" s="744"/>
      <c r="AH116" s="744"/>
      <c r="AI116" s="744"/>
      <c r="AJ116" s="744"/>
      <c r="AK116" s="744"/>
      <c r="AL116" s="164"/>
      <c r="AM116" s="310" t="str">
        <f>IF(SUM('別紙様式6-2 事業所個票１:事業所個票10'!CI5)&gt;=1,"該当","")</f>
        <v/>
      </c>
    </row>
    <row r="117" spans="1:55" s="165" customFormat="1" ht="17.25" customHeight="1" thickBot="1">
      <c r="A117" s="164"/>
      <c r="B117" s="311" t="s">
        <v>113</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2081</v>
      </c>
      <c r="AR117" s="69" t="b">
        <v>0</v>
      </c>
      <c r="AS117" s="735" t="s">
        <v>2089</v>
      </c>
      <c r="AT117" s="735"/>
      <c r="AU117" s="735"/>
    </row>
    <row r="118" spans="1:55" s="165" customFormat="1" ht="20.25" customHeight="1" thickBot="1">
      <c r="A118" s="164"/>
      <c r="B118" s="701"/>
      <c r="C118" s="702"/>
      <c r="D118" s="736" t="s">
        <v>107</v>
      </c>
      <c r="E118" s="736"/>
      <c r="F118" s="736"/>
      <c r="G118" s="736"/>
      <c r="H118" s="736"/>
      <c r="I118" s="736"/>
      <c r="J118" s="736"/>
      <c r="K118" s="736"/>
      <c r="L118" s="736"/>
      <c r="M118" s="736"/>
      <c r="N118" s="736"/>
      <c r="O118" s="736"/>
      <c r="P118" s="736"/>
      <c r="Q118" s="737"/>
      <c r="R118" s="314" t="s">
        <v>38</v>
      </c>
      <c r="S118" s="235" t="str">
        <f>IF(AM116="","",IF(AND(AM118=TRUE,OR(AR117=TRUE,AR118=TRUE,AR119=TRUE)),"○","×"))</f>
        <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0</v>
      </c>
      <c r="AN118" s="735" t="s">
        <v>2087</v>
      </c>
      <c r="AO118" s="735"/>
      <c r="AP118" s="735"/>
      <c r="AR118" s="69" t="b">
        <v>0</v>
      </c>
      <c r="AS118" s="735" t="s">
        <v>2090</v>
      </c>
      <c r="AT118" s="735"/>
      <c r="AU118" s="735"/>
    </row>
    <row r="119" spans="1:55" s="165" customFormat="1" ht="28.5" customHeight="1" thickBot="1">
      <c r="A119" s="164"/>
      <c r="B119" s="280" t="s">
        <v>101</v>
      </c>
      <c r="C119" s="738" t="s">
        <v>2210</v>
      </c>
      <c r="D119" s="651"/>
      <c r="E119" s="651"/>
      <c r="F119" s="651"/>
      <c r="G119" s="651"/>
      <c r="H119" s="651"/>
      <c r="I119" s="651"/>
      <c r="J119" s="651"/>
      <c r="K119" s="651"/>
      <c r="L119" s="651"/>
      <c r="M119" s="651"/>
      <c r="N119" s="651"/>
      <c r="O119" s="651"/>
      <c r="P119" s="651"/>
      <c r="Q119" s="651"/>
      <c r="R119" s="651"/>
      <c r="S119" s="654"/>
      <c r="T119" s="651"/>
      <c r="U119" s="651"/>
      <c r="V119" s="651"/>
      <c r="W119" s="651"/>
      <c r="X119" s="651"/>
      <c r="Y119" s="651"/>
      <c r="Z119" s="651"/>
      <c r="AA119" s="651"/>
      <c r="AB119" s="651"/>
      <c r="AC119" s="651"/>
      <c r="AD119" s="651"/>
      <c r="AE119" s="651"/>
      <c r="AF119" s="651"/>
      <c r="AG119" s="651"/>
      <c r="AH119" s="651"/>
      <c r="AI119" s="651"/>
      <c r="AJ119" s="651"/>
      <c r="AK119" s="739"/>
      <c r="AL119" s="164"/>
      <c r="AM119" s="69" t="b">
        <v>0</v>
      </c>
      <c r="AN119" s="735" t="s">
        <v>2088</v>
      </c>
      <c r="AO119" s="735"/>
      <c r="AP119" s="735"/>
      <c r="AR119" s="69" t="b">
        <v>0</v>
      </c>
      <c r="AS119" s="735" t="s">
        <v>2091</v>
      </c>
      <c r="AT119" s="735"/>
      <c r="AU119" s="735"/>
    </row>
    <row r="120" spans="1:55" s="165" customFormat="1" ht="25.5" customHeight="1">
      <c r="A120" s="164"/>
      <c r="B120" s="710"/>
      <c r="C120" s="712" t="s">
        <v>114</v>
      </c>
      <c r="D120" s="713"/>
      <c r="E120" s="713"/>
      <c r="F120" s="713"/>
      <c r="G120" s="316"/>
      <c r="H120" s="317" t="s">
        <v>32</v>
      </c>
      <c r="I120" s="718" t="s">
        <v>115</v>
      </c>
      <c r="J120" s="719"/>
      <c r="K120" s="719"/>
      <c r="L120" s="719"/>
      <c r="M120" s="719"/>
      <c r="N120" s="719"/>
      <c r="O120" s="719"/>
      <c r="P120" s="719"/>
      <c r="Q120" s="719"/>
      <c r="R120" s="719"/>
      <c r="S120" s="719"/>
      <c r="T120" s="719"/>
      <c r="U120" s="719"/>
      <c r="V120" s="719"/>
      <c r="W120" s="719"/>
      <c r="X120" s="719"/>
      <c r="Y120" s="719"/>
      <c r="Z120" s="719"/>
      <c r="AA120" s="719"/>
      <c r="AB120" s="719"/>
      <c r="AC120" s="719"/>
      <c r="AD120" s="719"/>
      <c r="AE120" s="719"/>
      <c r="AF120" s="719"/>
      <c r="AG120" s="719"/>
      <c r="AH120" s="719"/>
      <c r="AI120" s="719"/>
      <c r="AJ120" s="719"/>
      <c r="AK120" s="720"/>
      <c r="AL120" s="164"/>
      <c r="AM120" s="633" t="s">
        <v>2165</v>
      </c>
      <c r="AN120" s="721"/>
      <c r="AO120" s="721"/>
      <c r="AP120" s="721"/>
      <c r="AQ120" s="721"/>
      <c r="AR120" s="721"/>
      <c r="AS120" s="721"/>
      <c r="AT120" s="721"/>
      <c r="AU120" s="721"/>
      <c r="AV120" s="721"/>
      <c r="AW120" s="721"/>
      <c r="AX120" s="721"/>
      <c r="AY120" s="721"/>
      <c r="AZ120" s="721"/>
      <c r="BA120" s="721"/>
      <c r="BB120" s="721"/>
      <c r="BC120" s="722"/>
    </row>
    <row r="121" spans="1:55" s="165" customFormat="1" ht="33.75" customHeight="1">
      <c r="A121" s="164"/>
      <c r="B121" s="710"/>
      <c r="C121" s="714"/>
      <c r="D121" s="715"/>
      <c r="E121" s="715"/>
      <c r="F121" s="715"/>
      <c r="G121" s="318"/>
      <c r="H121" s="319" t="s">
        <v>39</v>
      </c>
      <c r="I121" s="729" t="s">
        <v>116</v>
      </c>
      <c r="J121" s="730"/>
      <c r="K121" s="730"/>
      <c r="L121" s="730"/>
      <c r="M121" s="730"/>
      <c r="N121" s="730"/>
      <c r="O121" s="730"/>
      <c r="P121" s="730"/>
      <c r="Q121" s="730"/>
      <c r="R121" s="730"/>
      <c r="S121" s="730"/>
      <c r="T121" s="730"/>
      <c r="U121" s="730"/>
      <c r="V121" s="730"/>
      <c r="W121" s="730"/>
      <c r="X121" s="730"/>
      <c r="Y121" s="730"/>
      <c r="Z121" s="730"/>
      <c r="AA121" s="730"/>
      <c r="AB121" s="730"/>
      <c r="AC121" s="730"/>
      <c r="AD121" s="730"/>
      <c r="AE121" s="730"/>
      <c r="AF121" s="730"/>
      <c r="AG121" s="730"/>
      <c r="AH121" s="730"/>
      <c r="AI121" s="730"/>
      <c r="AJ121" s="730"/>
      <c r="AK121" s="731"/>
      <c r="AL121" s="164"/>
      <c r="AM121" s="723"/>
      <c r="AN121" s="724"/>
      <c r="AO121" s="724"/>
      <c r="AP121" s="724"/>
      <c r="AQ121" s="724"/>
      <c r="AR121" s="724"/>
      <c r="AS121" s="724"/>
      <c r="AT121" s="724"/>
      <c r="AU121" s="724"/>
      <c r="AV121" s="724"/>
      <c r="AW121" s="724"/>
      <c r="AX121" s="724"/>
      <c r="AY121" s="724"/>
      <c r="AZ121" s="724"/>
      <c r="BA121" s="724"/>
      <c r="BB121" s="724"/>
      <c r="BC121" s="725"/>
    </row>
    <row r="122" spans="1:55" s="165" customFormat="1" ht="37.5" customHeight="1" thickBot="1">
      <c r="A122" s="164"/>
      <c r="B122" s="711"/>
      <c r="C122" s="716"/>
      <c r="D122" s="717"/>
      <c r="E122" s="717"/>
      <c r="F122" s="717"/>
      <c r="G122" s="320"/>
      <c r="H122" s="321" t="s">
        <v>40</v>
      </c>
      <c r="I122" s="732" t="s">
        <v>117</v>
      </c>
      <c r="J122" s="733"/>
      <c r="K122" s="733"/>
      <c r="L122" s="733"/>
      <c r="M122" s="733"/>
      <c r="N122" s="733"/>
      <c r="O122" s="733"/>
      <c r="P122" s="733"/>
      <c r="Q122" s="733"/>
      <c r="R122" s="733"/>
      <c r="S122" s="733"/>
      <c r="T122" s="733"/>
      <c r="U122" s="733"/>
      <c r="V122" s="733"/>
      <c r="W122" s="733"/>
      <c r="X122" s="733"/>
      <c r="Y122" s="733"/>
      <c r="Z122" s="733"/>
      <c r="AA122" s="733"/>
      <c r="AB122" s="733"/>
      <c r="AC122" s="733"/>
      <c r="AD122" s="733"/>
      <c r="AE122" s="733"/>
      <c r="AF122" s="733"/>
      <c r="AG122" s="733"/>
      <c r="AH122" s="733"/>
      <c r="AI122" s="733"/>
      <c r="AJ122" s="733"/>
      <c r="AK122" s="734"/>
      <c r="AL122" s="164"/>
      <c r="AM122" s="726"/>
      <c r="AN122" s="727"/>
      <c r="AO122" s="727"/>
      <c r="AP122" s="727"/>
      <c r="AQ122" s="727"/>
      <c r="AR122" s="727"/>
      <c r="AS122" s="727"/>
      <c r="AT122" s="727"/>
      <c r="AU122" s="727"/>
      <c r="AV122" s="727"/>
      <c r="AW122" s="727"/>
      <c r="AX122" s="727"/>
      <c r="AY122" s="727"/>
      <c r="AZ122" s="727"/>
      <c r="BA122" s="727"/>
      <c r="BB122" s="727"/>
      <c r="BC122" s="728"/>
    </row>
    <row r="123" spans="1:55" s="165" customFormat="1" ht="13.5" customHeight="1">
      <c r="A123" s="164"/>
      <c r="B123" s="322" t="s">
        <v>102</v>
      </c>
      <c r="C123" s="697" t="s">
        <v>2209</v>
      </c>
      <c r="D123" s="698"/>
      <c r="E123" s="698"/>
      <c r="F123" s="698"/>
      <c r="G123" s="698"/>
      <c r="H123" s="698"/>
      <c r="I123" s="698"/>
      <c r="J123" s="698"/>
      <c r="K123" s="698"/>
      <c r="L123" s="698"/>
      <c r="M123" s="698"/>
      <c r="N123" s="698"/>
      <c r="O123" s="698"/>
      <c r="P123" s="698"/>
      <c r="Q123" s="698"/>
      <c r="R123" s="698"/>
      <c r="S123" s="698"/>
      <c r="T123" s="698"/>
      <c r="U123" s="698"/>
      <c r="V123" s="698"/>
      <c r="W123" s="698"/>
      <c r="X123" s="698"/>
      <c r="Y123" s="698"/>
      <c r="Z123" s="698"/>
      <c r="AA123" s="698"/>
      <c r="AB123" s="698"/>
      <c r="AC123" s="698"/>
      <c r="AD123" s="698"/>
      <c r="AE123" s="698"/>
      <c r="AF123" s="698"/>
      <c r="AG123" s="698"/>
      <c r="AH123" s="698"/>
      <c r="AI123" s="698"/>
      <c r="AJ123" s="698"/>
      <c r="AK123" s="699"/>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700" t="s">
        <v>2166</v>
      </c>
      <c r="C125" s="700"/>
      <c r="D125" s="700"/>
      <c r="E125" s="700"/>
      <c r="F125" s="700"/>
      <c r="G125" s="700"/>
      <c r="H125" s="700"/>
      <c r="I125" s="700"/>
      <c r="J125" s="700"/>
      <c r="K125" s="700"/>
      <c r="L125" s="224"/>
      <c r="M125" s="701"/>
      <c r="N125" s="702"/>
      <c r="O125" s="703" t="s">
        <v>118</v>
      </c>
      <c r="P125" s="704"/>
      <c r="Q125" s="704"/>
      <c r="R125" s="704"/>
      <c r="S125" s="704"/>
      <c r="T125" s="704"/>
      <c r="U125" s="704"/>
      <c r="V125" s="704"/>
      <c r="W125" s="704"/>
      <c r="X125" s="704"/>
      <c r="Y125" s="704"/>
      <c r="Z125" s="704"/>
      <c r="AA125" s="704"/>
      <c r="AB125" s="704"/>
      <c r="AC125" s="704"/>
      <c r="AD125" s="704"/>
      <c r="AE125" s="704"/>
      <c r="AF125" s="704"/>
      <c r="AG125" s="704"/>
      <c r="AH125" s="704"/>
      <c r="AI125" s="704"/>
      <c r="AJ125" s="704"/>
      <c r="AK125" s="183" t="str">
        <f>IF(S118="","",IF(S118="○","",IF(AM119=TRUE,"○","×")))</f>
        <v/>
      </c>
      <c r="AL125" s="164"/>
      <c r="AM125" s="647" t="s">
        <v>2012</v>
      </c>
      <c r="AN125" s="554"/>
      <c r="AO125" s="554"/>
      <c r="AP125" s="554"/>
      <c r="AQ125" s="554"/>
      <c r="AR125" s="554"/>
      <c r="AS125" s="554"/>
      <c r="AT125" s="554"/>
      <c r="AU125" s="554"/>
      <c r="AV125" s="554"/>
      <c r="AW125" s="554"/>
      <c r="AX125" s="554"/>
      <c r="AY125" s="554"/>
      <c r="AZ125" s="554"/>
      <c r="BA125" s="554"/>
      <c r="BB125" s="554"/>
      <c r="BC125" s="555"/>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625" t="s">
        <v>119</v>
      </c>
      <c r="C127" s="625"/>
      <c r="D127" s="625"/>
      <c r="E127" s="625"/>
      <c r="F127" s="625"/>
      <c r="G127" s="625"/>
      <c r="H127" s="625"/>
      <c r="I127" s="625"/>
      <c r="J127" s="625"/>
      <c r="K127" s="625"/>
      <c r="L127" s="625"/>
      <c r="M127" s="625"/>
      <c r="N127" s="625"/>
      <c r="O127" s="625"/>
      <c r="P127" s="625"/>
      <c r="Q127" s="625"/>
      <c r="R127" s="625"/>
      <c r="S127" s="625"/>
      <c r="T127" s="625"/>
      <c r="U127" s="625"/>
      <c r="V127" s="625"/>
      <c r="W127" s="625"/>
      <c r="X127" s="625"/>
      <c r="Y127" s="625"/>
      <c r="Z127" s="625"/>
      <c r="AA127" s="625"/>
      <c r="AB127" s="625"/>
      <c r="AC127" s="625"/>
      <c r="AD127" s="625"/>
      <c r="AE127" s="625"/>
      <c r="AF127" s="625"/>
      <c r="AG127" s="625"/>
      <c r="AH127" s="625"/>
      <c r="AI127" s="625"/>
      <c r="AJ127" s="625"/>
      <c r="AK127" s="625"/>
      <c r="AL127" s="164"/>
      <c r="AM127" s="324"/>
    </row>
    <row r="128" spans="1:55" ht="15.75" customHeight="1" thickBot="1">
      <c r="A128" s="155"/>
      <c r="B128" s="279" t="s">
        <v>120</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926" t="s">
        <v>121</v>
      </c>
      <c r="C129" s="927"/>
      <c r="D129" s="927"/>
      <c r="E129" s="927"/>
      <c r="F129" s="927"/>
      <c r="G129" s="927"/>
      <c r="H129" s="927"/>
      <c r="I129" s="927"/>
      <c r="J129" s="927"/>
      <c r="K129" s="927"/>
      <c r="L129" s="705" t="s">
        <v>2176</v>
      </c>
      <c r="M129" s="705"/>
      <c r="N129" s="705"/>
      <c r="O129" s="705"/>
      <c r="P129" s="705"/>
      <c r="Q129" s="705"/>
      <c r="R129" s="705"/>
      <c r="S129" s="705"/>
      <c r="T129" s="705"/>
      <c r="U129" s="705"/>
      <c r="V129" s="705"/>
      <c r="W129" s="705"/>
      <c r="X129" s="705"/>
      <c r="Y129" s="705"/>
      <c r="Z129" s="705"/>
      <c r="AA129" s="706"/>
      <c r="AB129" s="325">
        <f>SUM('別紙様式6-2 事業所個票１:事業所個票10'!AG37)</f>
        <v>0</v>
      </c>
      <c r="AC129" s="707" t="s">
        <v>2178</v>
      </c>
      <c r="AD129" s="708" t="str">
        <f>IF(AB130=0,"",IF(AB129&gt;=AB130,"○","×"))</f>
        <v/>
      </c>
      <c r="AE129" s="155"/>
      <c r="AF129" s="155"/>
      <c r="AG129" s="155"/>
      <c r="AH129" s="155"/>
      <c r="AI129" s="155"/>
      <c r="AJ129" s="155"/>
      <c r="AK129" s="155"/>
      <c r="AL129" s="155"/>
      <c r="AM129" s="326" t="str">
        <f>IF(OR(AD129="×",AD131="×"),"×","")</f>
        <v/>
      </c>
    </row>
    <row r="130" spans="1:56" ht="24.75" customHeight="1" thickBot="1">
      <c r="A130" s="155"/>
      <c r="B130" s="957"/>
      <c r="C130" s="958"/>
      <c r="D130" s="958"/>
      <c r="E130" s="958"/>
      <c r="F130" s="958"/>
      <c r="G130" s="958"/>
      <c r="H130" s="958"/>
      <c r="I130" s="958"/>
      <c r="J130" s="958"/>
      <c r="K130" s="958"/>
      <c r="L130" s="705" t="s">
        <v>2177</v>
      </c>
      <c r="M130" s="705"/>
      <c r="N130" s="705"/>
      <c r="O130" s="705"/>
      <c r="P130" s="705"/>
      <c r="Q130" s="705"/>
      <c r="R130" s="705"/>
      <c r="S130" s="705"/>
      <c r="T130" s="705"/>
      <c r="U130" s="705"/>
      <c r="V130" s="705"/>
      <c r="W130" s="705"/>
      <c r="X130" s="705"/>
      <c r="Y130" s="705"/>
      <c r="Z130" s="705"/>
      <c r="AA130" s="706"/>
      <c r="AB130" s="325">
        <f>SUM('別紙様式6-2 事業所個票１:事業所個票10'!CI6)</f>
        <v>0</v>
      </c>
      <c r="AC130" s="707"/>
      <c r="AD130" s="709"/>
      <c r="AE130" s="155"/>
      <c r="AF130" s="155"/>
      <c r="AG130" s="155"/>
      <c r="AH130" s="155"/>
      <c r="AI130" s="155"/>
      <c r="AJ130" s="155"/>
      <c r="AK130" s="155"/>
      <c r="AL130" s="155"/>
    </row>
    <row r="131" spans="1:56" ht="24.75" customHeight="1" thickBot="1">
      <c r="A131" s="155"/>
      <c r="B131" s="650" t="s">
        <v>2167</v>
      </c>
      <c r="C131" s="651"/>
      <c r="D131" s="651"/>
      <c r="E131" s="651"/>
      <c r="F131" s="651"/>
      <c r="G131" s="651"/>
      <c r="H131" s="651"/>
      <c r="I131" s="651"/>
      <c r="J131" s="651"/>
      <c r="K131" s="651"/>
      <c r="L131" s="705" t="s">
        <v>2176</v>
      </c>
      <c r="M131" s="705"/>
      <c r="N131" s="705"/>
      <c r="O131" s="705"/>
      <c r="P131" s="705"/>
      <c r="Q131" s="705"/>
      <c r="R131" s="705"/>
      <c r="S131" s="705"/>
      <c r="T131" s="705"/>
      <c r="U131" s="705"/>
      <c r="V131" s="705"/>
      <c r="W131" s="705"/>
      <c r="X131" s="705"/>
      <c r="Y131" s="705"/>
      <c r="Z131" s="705"/>
      <c r="AA131" s="706"/>
      <c r="AB131" s="325">
        <f>SUM('別紙様式6-2 事業所個票１:事業所個票10'!AO37)</f>
        <v>1</v>
      </c>
      <c r="AC131" s="707" t="s">
        <v>2178</v>
      </c>
      <c r="AD131" s="708" t="str">
        <f>IF(AB132=0,"",IF(AB131&gt;=AB132,"○","×"))</f>
        <v/>
      </c>
      <c r="AE131" s="155"/>
      <c r="AF131" s="327"/>
      <c r="AG131" s="155"/>
      <c r="AH131" s="155"/>
      <c r="AI131" s="155"/>
      <c r="AJ131" s="155"/>
      <c r="AK131" s="155"/>
      <c r="AL131" s="155"/>
    </row>
    <row r="132" spans="1:56" ht="24.75" customHeight="1" thickBot="1">
      <c r="A132" s="155"/>
      <c r="B132" s="656"/>
      <c r="C132" s="657"/>
      <c r="D132" s="657"/>
      <c r="E132" s="657"/>
      <c r="F132" s="657"/>
      <c r="G132" s="657"/>
      <c r="H132" s="657"/>
      <c r="I132" s="657"/>
      <c r="J132" s="657"/>
      <c r="K132" s="657"/>
      <c r="L132" s="705" t="s">
        <v>2177</v>
      </c>
      <c r="M132" s="705"/>
      <c r="N132" s="705"/>
      <c r="O132" s="705"/>
      <c r="P132" s="705"/>
      <c r="Q132" s="705"/>
      <c r="R132" s="705"/>
      <c r="S132" s="705"/>
      <c r="T132" s="705"/>
      <c r="U132" s="705"/>
      <c r="V132" s="705"/>
      <c r="W132" s="705"/>
      <c r="X132" s="705"/>
      <c r="Y132" s="705"/>
      <c r="Z132" s="705"/>
      <c r="AA132" s="706"/>
      <c r="AB132" s="325">
        <f>SUM('別紙様式6-2 事業所個票１:事業所個票10'!CI6)</f>
        <v>0</v>
      </c>
      <c r="AC132" s="707"/>
      <c r="AD132" s="709"/>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122</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
      </c>
      <c r="AL134" s="155"/>
      <c r="AM134" s="647" t="s">
        <v>2168</v>
      </c>
      <c r="AN134" s="554"/>
      <c r="AO134" s="554"/>
      <c r="AP134" s="554"/>
      <c r="AQ134" s="554"/>
      <c r="AR134" s="554"/>
      <c r="AS134" s="554"/>
      <c r="AT134" s="554"/>
      <c r="AU134" s="554"/>
      <c r="AV134" s="554"/>
      <c r="AW134" s="554"/>
      <c r="AX134" s="554"/>
      <c r="AY134" s="554"/>
      <c r="AZ134" s="554"/>
      <c r="BA134" s="554"/>
      <c r="BB134" s="554"/>
      <c r="BC134" s="555"/>
    </row>
    <row r="135" spans="1:56" s="165" customFormat="1" ht="14.25" customHeight="1">
      <c r="A135" s="164"/>
      <c r="B135" s="331" t="s">
        <v>123</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2169</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0</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2170</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687" t="s">
        <v>124</v>
      </c>
      <c r="E138" s="687"/>
      <c r="F138" s="687"/>
      <c r="G138" s="687"/>
      <c r="H138" s="687"/>
      <c r="I138" s="687"/>
      <c r="J138" s="687"/>
      <c r="K138" s="687"/>
      <c r="L138" s="687"/>
      <c r="M138" s="687"/>
      <c r="N138" s="687"/>
      <c r="O138" s="687"/>
      <c r="P138" s="687"/>
      <c r="Q138" s="687"/>
      <c r="R138" s="687"/>
      <c r="S138" s="687"/>
      <c r="T138" s="687"/>
      <c r="U138" s="687"/>
      <c r="V138" s="687"/>
      <c r="W138" s="687"/>
      <c r="X138" s="687"/>
      <c r="Y138" s="687"/>
      <c r="Z138" s="687"/>
      <c r="AA138" s="687"/>
      <c r="AB138" s="687"/>
      <c r="AC138" s="687"/>
      <c r="AD138" s="687"/>
      <c r="AE138" s="687"/>
      <c r="AF138" s="687"/>
      <c r="AG138" s="687"/>
      <c r="AH138" s="687"/>
      <c r="AI138" s="687"/>
      <c r="AJ138" s="164"/>
      <c r="AK138" s="223"/>
      <c r="AL138" s="343"/>
      <c r="AM138" s="69" t="b">
        <v>0</v>
      </c>
      <c r="AN138" s="338"/>
      <c r="AO138" s="338"/>
      <c r="AP138" s="338"/>
      <c r="AS138" s="339"/>
      <c r="AT138" s="339"/>
    </row>
    <row r="139" spans="1:56" s="165" customFormat="1" ht="18" customHeight="1" thickBot="1">
      <c r="A139" s="164"/>
      <c r="B139" s="344"/>
      <c r="C139" s="345"/>
      <c r="D139" s="346" t="s">
        <v>125</v>
      </c>
      <c r="E139" s="347"/>
      <c r="F139" s="688"/>
      <c r="G139" s="688"/>
      <c r="H139" s="688"/>
      <c r="I139" s="688"/>
      <c r="J139" s="688"/>
      <c r="K139" s="688"/>
      <c r="L139" s="688"/>
      <c r="M139" s="688"/>
      <c r="N139" s="688"/>
      <c r="O139" s="688"/>
      <c r="P139" s="688"/>
      <c r="Q139" s="688"/>
      <c r="R139" s="688"/>
      <c r="S139" s="688"/>
      <c r="T139" s="688"/>
      <c r="U139" s="688"/>
      <c r="V139" s="688"/>
      <c r="W139" s="688"/>
      <c r="X139" s="688"/>
      <c r="Y139" s="688"/>
      <c r="Z139" s="688"/>
      <c r="AA139" s="688"/>
      <c r="AB139" s="688"/>
      <c r="AC139" s="688"/>
      <c r="AD139" s="688"/>
      <c r="AE139" s="688"/>
      <c r="AF139" s="688"/>
      <c r="AG139" s="688"/>
      <c r="AH139" s="688"/>
      <c r="AI139" s="688"/>
      <c r="AJ139" s="688"/>
      <c r="AK139" s="348" t="s">
        <v>69</v>
      </c>
      <c r="AL139" s="164"/>
      <c r="AM139" s="69" t="b">
        <v>0</v>
      </c>
      <c r="AN139" s="689" t="s">
        <v>2171</v>
      </c>
      <c r="AO139" s="690"/>
      <c r="AP139" s="690"/>
      <c r="AQ139" s="690"/>
      <c r="AR139" s="690"/>
      <c r="AS139" s="690"/>
      <c r="AT139" s="690"/>
      <c r="AU139" s="690"/>
      <c r="AV139" s="690"/>
      <c r="AW139" s="690"/>
      <c r="AX139" s="690"/>
      <c r="AY139" s="690"/>
      <c r="AZ139" s="690"/>
      <c r="BA139" s="690"/>
      <c r="BB139" s="690"/>
      <c r="BC139" s="691"/>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625" t="s">
        <v>126</v>
      </c>
      <c r="C141" s="625"/>
      <c r="D141" s="625"/>
      <c r="E141" s="625"/>
      <c r="F141" s="625"/>
      <c r="G141" s="625"/>
      <c r="H141" s="625"/>
      <c r="I141" s="625"/>
      <c r="J141" s="625"/>
      <c r="K141" s="625"/>
      <c r="L141" s="625"/>
      <c r="M141" s="625"/>
      <c r="N141" s="625"/>
      <c r="O141" s="625"/>
      <c r="P141" s="625"/>
      <c r="Q141" s="625"/>
      <c r="R141" s="625"/>
      <c r="S141" s="625"/>
      <c r="T141" s="625"/>
      <c r="U141" s="625"/>
      <c r="V141" s="625"/>
      <c r="W141" s="625"/>
      <c r="X141" s="625"/>
      <c r="Y141" s="625"/>
      <c r="Z141" s="625"/>
      <c r="AA141" s="625"/>
      <c r="AB141" s="625"/>
      <c r="AC141" s="625"/>
      <c r="AD141" s="625"/>
      <c r="AE141" s="625"/>
      <c r="AF141" s="625"/>
      <c r="AG141" s="625"/>
      <c r="AH141" s="625"/>
      <c r="AI141" s="625"/>
      <c r="AJ141" s="625"/>
      <c r="AK141" s="625"/>
      <c r="AL141" s="155"/>
      <c r="AM141" s="351" t="str">
        <f>IF(SUM('別紙様式6-2 事業所個票１:事業所個票10'!CI9)&gt;=1,"表示","表示不要")</f>
        <v>表示不要</v>
      </c>
    </row>
    <row r="142" spans="1:56" ht="14.25" thickBot="1">
      <c r="A142" s="155"/>
      <c r="B142" s="279" t="s">
        <v>2235</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692" t="s">
        <v>127</v>
      </c>
      <c r="C143" s="693"/>
      <c r="D143" s="693"/>
      <c r="E143" s="693"/>
      <c r="F143" s="693"/>
      <c r="G143" s="693"/>
      <c r="H143" s="693"/>
      <c r="I143" s="693"/>
      <c r="J143" s="693"/>
      <c r="K143" s="693"/>
      <c r="L143" s="693"/>
      <c r="M143" s="693"/>
      <c r="N143" s="693"/>
      <c r="O143" s="693"/>
      <c r="P143" s="693"/>
      <c r="Q143" s="694"/>
      <c r="R143" s="352" t="s">
        <v>82</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689" t="s">
        <v>2179</v>
      </c>
      <c r="AN143" s="695"/>
      <c r="AO143" s="695"/>
      <c r="AP143" s="695"/>
      <c r="AQ143" s="695"/>
      <c r="AR143" s="695"/>
      <c r="AS143" s="695"/>
      <c r="AT143" s="695"/>
      <c r="AU143" s="695"/>
      <c r="AV143" s="695"/>
      <c r="AW143" s="695"/>
      <c r="AX143" s="695"/>
      <c r="AY143" s="695"/>
      <c r="AZ143" s="695"/>
      <c r="BA143" s="695"/>
      <c r="BB143" s="695"/>
      <c r="BC143" s="696"/>
    </row>
    <row r="144" spans="1:56" ht="16.5" customHeight="1" thickBot="1">
      <c r="A144" s="155"/>
      <c r="B144" s="683" t="s">
        <v>128</v>
      </c>
      <c r="C144" s="684"/>
      <c r="D144" s="684"/>
      <c r="E144" s="684"/>
      <c r="F144" s="684"/>
      <c r="G144" s="684"/>
      <c r="H144" s="684"/>
      <c r="I144" s="684"/>
      <c r="J144" s="684"/>
      <c r="K144" s="684"/>
      <c r="L144" s="684"/>
      <c r="M144" s="684"/>
      <c r="N144" s="684"/>
      <c r="O144" s="684"/>
      <c r="P144" s="684"/>
      <c r="Q144" s="685"/>
      <c r="R144" s="352" t="s">
        <v>82</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689" t="s">
        <v>2180</v>
      </c>
      <c r="AN144" s="695"/>
      <c r="AO144" s="695"/>
      <c r="AP144" s="695"/>
      <c r="AQ144" s="695"/>
      <c r="AR144" s="695"/>
      <c r="AS144" s="695"/>
      <c r="AT144" s="695"/>
      <c r="AU144" s="695"/>
      <c r="AV144" s="695"/>
      <c r="AW144" s="695"/>
      <c r="AX144" s="695"/>
      <c r="AY144" s="695"/>
      <c r="AZ144" s="695"/>
      <c r="BA144" s="695"/>
      <c r="BB144" s="695"/>
      <c r="BC144" s="696"/>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686" t="s">
        <v>129</v>
      </c>
      <c r="C146" s="686"/>
      <c r="D146" s="686"/>
      <c r="E146" s="686"/>
      <c r="F146" s="686"/>
      <c r="G146" s="686"/>
      <c r="H146" s="686"/>
      <c r="I146" s="686"/>
      <c r="J146" s="686"/>
      <c r="K146" s="686"/>
      <c r="L146" s="686"/>
      <c r="M146" s="686"/>
      <c r="N146" s="686"/>
      <c r="O146" s="686"/>
      <c r="P146" s="686"/>
      <c r="Q146" s="686"/>
      <c r="R146" s="686"/>
      <c r="S146" s="686"/>
      <c r="T146" s="686"/>
      <c r="U146" s="686"/>
      <c r="V146" s="686"/>
      <c r="W146" s="686"/>
      <c r="X146" s="686"/>
      <c r="Y146" s="686"/>
      <c r="Z146" s="686"/>
      <c r="AA146" s="686"/>
      <c r="AB146" s="686"/>
      <c r="AC146" s="686"/>
      <c r="AD146" s="686"/>
      <c r="AE146" s="686"/>
      <c r="AF146" s="686"/>
      <c r="AG146" s="686"/>
      <c r="AH146" s="686"/>
      <c r="AI146" s="686"/>
      <c r="AJ146" s="686"/>
      <c r="AK146" s="686"/>
      <c r="AL146" s="355"/>
    </row>
    <row r="147" spans="1:55" s="165" customFormat="1" ht="18.75" customHeight="1" thickBot="1">
      <c r="A147" s="164"/>
      <c r="B147" s="228" t="s">
        <v>130</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674" t="str">
        <f>IF(SUM('別紙様式6-2 事業所個票１:事業所個票10'!CI10)=0,"該当","")</f>
        <v>該当</v>
      </c>
      <c r="AJ147" s="675"/>
      <c r="AK147" s="676"/>
      <c r="AL147" s="164"/>
    </row>
    <row r="148" spans="1:55" s="165" customFormat="1" ht="24" customHeight="1">
      <c r="A148" s="164"/>
      <c r="B148" s="254" t="s">
        <v>82</v>
      </c>
      <c r="C148" s="673" t="s">
        <v>131</v>
      </c>
      <c r="D148" s="673"/>
      <c r="E148" s="673"/>
      <c r="F148" s="673"/>
      <c r="G148" s="673"/>
      <c r="H148" s="673"/>
      <c r="I148" s="673"/>
      <c r="J148" s="673"/>
      <c r="K148" s="673"/>
      <c r="L148" s="673"/>
      <c r="M148" s="673"/>
      <c r="N148" s="673"/>
      <c r="O148" s="673"/>
      <c r="P148" s="673"/>
      <c r="Q148" s="673"/>
      <c r="R148" s="673"/>
      <c r="S148" s="673"/>
      <c r="T148" s="673"/>
      <c r="U148" s="673"/>
      <c r="V148" s="673"/>
      <c r="W148" s="673"/>
      <c r="X148" s="673"/>
      <c r="Y148" s="673"/>
      <c r="Z148" s="673"/>
      <c r="AA148" s="673"/>
      <c r="AB148" s="673"/>
      <c r="AC148" s="673"/>
      <c r="AD148" s="673"/>
      <c r="AE148" s="673"/>
      <c r="AF148" s="673"/>
      <c r="AG148" s="673"/>
      <c r="AH148" s="673"/>
      <c r="AI148" s="673"/>
      <c r="AJ148" s="673"/>
      <c r="AK148" s="673"/>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132</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674" t="str">
        <f>IF(SUM('別紙様式6-2 事業所個票１:事業所個票10'!CI10)&gt;=1,"該当","")</f>
        <v/>
      </c>
      <c r="AJ150" s="675"/>
      <c r="AK150" s="676"/>
      <c r="AL150" s="164"/>
    </row>
    <row r="151" spans="1:55" s="165" customFormat="1" ht="39" customHeight="1" thickBot="1">
      <c r="A151" s="164"/>
      <c r="B151" s="254" t="s">
        <v>82</v>
      </c>
      <c r="C151" s="673" t="s">
        <v>2227</v>
      </c>
      <c r="D151" s="673"/>
      <c r="E151" s="673"/>
      <c r="F151" s="673"/>
      <c r="G151" s="673"/>
      <c r="H151" s="673"/>
      <c r="I151" s="673"/>
      <c r="J151" s="673"/>
      <c r="K151" s="673"/>
      <c r="L151" s="673"/>
      <c r="M151" s="673"/>
      <c r="N151" s="673"/>
      <c r="O151" s="673"/>
      <c r="P151" s="673"/>
      <c r="Q151" s="673"/>
      <c r="R151" s="673"/>
      <c r="S151" s="673"/>
      <c r="T151" s="673"/>
      <c r="U151" s="673"/>
      <c r="V151" s="673"/>
      <c r="W151" s="673"/>
      <c r="X151" s="673"/>
      <c r="Y151" s="673"/>
      <c r="Z151" s="673"/>
      <c r="AA151" s="673"/>
      <c r="AB151" s="673"/>
      <c r="AC151" s="673"/>
      <c r="AD151" s="673"/>
      <c r="AE151" s="673"/>
      <c r="AF151" s="673"/>
      <c r="AG151" s="673"/>
      <c r="AH151" s="673"/>
      <c r="AI151" s="673"/>
      <c r="AJ151" s="673"/>
      <c r="AK151" s="673"/>
      <c r="AL151" s="164"/>
      <c r="AN151" s="647" t="s">
        <v>2213</v>
      </c>
      <c r="AO151" s="648"/>
      <c r="AP151" s="648"/>
      <c r="AQ151" s="648"/>
      <c r="AR151" s="648"/>
      <c r="AS151" s="648"/>
      <c r="AT151" s="648"/>
      <c r="AU151" s="648"/>
      <c r="AV151" s="648"/>
      <c r="AW151" s="648"/>
      <c r="AX151" s="648"/>
      <c r="AY151" s="648"/>
      <c r="AZ151" s="648"/>
      <c r="BA151" s="648"/>
      <c r="BB151" s="648"/>
      <c r="BC151" s="649"/>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677" t="s">
        <v>133</v>
      </c>
      <c r="C153" s="678"/>
      <c r="D153" s="678"/>
      <c r="E153" s="679"/>
      <c r="F153" s="680" t="s">
        <v>134</v>
      </c>
      <c r="G153" s="681"/>
      <c r="H153" s="681"/>
      <c r="I153" s="681"/>
      <c r="J153" s="681"/>
      <c r="K153" s="681"/>
      <c r="L153" s="681"/>
      <c r="M153" s="681"/>
      <c r="N153" s="681"/>
      <c r="O153" s="681"/>
      <c r="P153" s="681"/>
      <c r="Q153" s="681"/>
      <c r="R153" s="681"/>
      <c r="S153" s="681"/>
      <c r="T153" s="681"/>
      <c r="U153" s="681"/>
      <c r="V153" s="681"/>
      <c r="W153" s="681"/>
      <c r="X153" s="681"/>
      <c r="Y153" s="681"/>
      <c r="Z153" s="681"/>
      <c r="AA153" s="681"/>
      <c r="AB153" s="681"/>
      <c r="AC153" s="681"/>
      <c r="AD153" s="681"/>
      <c r="AE153" s="681"/>
      <c r="AF153" s="681"/>
      <c r="AG153" s="681"/>
      <c r="AH153" s="681"/>
      <c r="AI153" s="681"/>
      <c r="AJ153" s="682"/>
      <c r="AK153" s="357" t="str">
        <f>IF(AI150="該当",IF((IF(COUNTIF(AM154:AM157,TRUE)&gt;=1,1,0)+IF(COUNTIF(AM158:AM161,TRUE)&gt;=1,1,0)+IF(COUNTIF(AM162:AM166,TRUE)&gt;=1,1,0)+IF(COUNTIF(AM167:AM170,TRUE)&gt;=1,1,0)+IF(COUNTIF(AM171:AM174,TRUE)&gt;=1,1,0)+IF(COUNTIF(AM175:AM178,TRUE)&gt;=1,1,0))&gt;=3,"○","×"),IF(COUNTIF(AM154:AM178,TRUE)&gt;=1,"○","×"))</f>
        <v>×</v>
      </c>
      <c r="AL153" s="164"/>
      <c r="AM153" s="358" t="s">
        <v>2092</v>
      </c>
      <c r="AN153" s="633" t="s">
        <v>2013</v>
      </c>
      <c r="AO153" s="634"/>
      <c r="AP153" s="634"/>
      <c r="AQ153" s="634"/>
      <c r="AR153" s="634"/>
      <c r="AS153" s="634"/>
      <c r="AT153" s="634"/>
      <c r="AU153" s="634"/>
      <c r="AV153" s="634"/>
      <c r="AW153" s="634"/>
      <c r="AX153" s="634"/>
      <c r="AY153" s="634"/>
      <c r="AZ153" s="634"/>
      <c r="BA153" s="634"/>
      <c r="BB153" s="634"/>
      <c r="BC153" s="635"/>
    </row>
    <row r="154" spans="1:55" s="165" customFormat="1" ht="14.25" customHeight="1">
      <c r="A154" s="164"/>
      <c r="B154" s="650" t="s">
        <v>135</v>
      </c>
      <c r="C154" s="651"/>
      <c r="D154" s="651"/>
      <c r="E154" s="652"/>
      <c r="F154" s="359"/>
      <c r="G154" s="670" t="s">
        <v>2212</v>
      </c>
      <c r="H154" s="670"/>
      <c r="I154" s="670"/>
      <c r="J154" s="670"/>
      <c r="K154" s="670"/>
      <c r="L154" s="670"/>
      <c r="M154" s="670"/>
      <c r="N154" s="670"/>
      <c r="O154" s="670"/>
      <c r="P154" s="670"/>
      <c r="Q154" s="670"/>
      <c r="R154" s="670"/>
      <c r="S154" s="670"/>
      <c r="T154" s="670"/>
      <c r="U154" s="670"/>
      <c r="V154" s="670"/>
      <c r="W154" s="670"/>
      <c r="X154" s="670"/>
      <c r="Y154" s="670"/>
      <c r="Z154" s="670"/>
      <c r="AA154" s="670"/>
      <c r="AB154" s="670"/>
      <c r="AC154" s="670"/>
      <c r="AD154" s="670"/>
      <c r="AE154" s="670"/>
      <c r="AF154" s="670"/>
      <c r="AG154" s="670"/>
      <c r="AH154" s="670"/>
      <c r="AI154" s="670"/>
      <c r="AJ154" s="670"/>
      <c r="AK154" s="671"/>
      <c r="AL154" s="164"/>
      <c r="AM154" s="533" t="b">
        <v>0</v>
      </c>
      <c r="AN154" s="534"/>
      <c r="AO154" s="534"/>
      <c r="AP154" s="534"/>
      <c r="AQ154" s="534"/>
      <c r="AR154" s="534"/>
      <c r="AS154" s="534"/>
      <c r="AT154" s="534"/>
      <c r="AU154" s="534"/>
      <c r="AV154" s="534"/>
      <c r="AW154" s="534"/>
      <c r="AX154" s="534"/>
      <c r="AY154" s="534"/>
      <c r="AZ154" s="534"/>
      <c r="BA154" s="534"/>
      <c r="BB154" s="534"/>
      <c r="BC154" s="534"/>
    </row>
    <row r="155" spans="1:55" s="165" customFormat="1" ht="13.5" customHeight="1">
      <c r="A155" s="164"/>
      <c r="B155" s="653"/>
      <c r="C155" s="654"/>
      <c r="D155" s="654"/>
      <c r="E155" s="655"/>
      <c r="F155" s="360"/>
      <c r="G155" s="668" t="s">
        <v>136</v>
      </c>
      <c r="H155" s="668"/>
      <c r="I155" s="668"/>
      <c r="J155" s="668"/>
      <c r="K155" s="668"/>
      <c r="L155" s="668"/>
      <c r="M155" s="668"/>
      <c r="N155" s="668"/>
      <c r="O155" s="668"/>
      <c r="P155" s="668"/>
      <c r="Q155" s="668"/>
      <c r="R155" s="668"/>
      <c r="S155" s="668"/>
      <c r="T155" s="668"/>
      <c r="U155" s="668"/>
      <c r="V155" s="668"/>
      <c r="W155" s="668"/>
      <c r="X155" s="668"/>
      <c r="Y155" s="668"/>
      <c r="Z155" s="668"/>
      <c r="AA155" s="668"/>
      <c r="AB155" s="668"/>
      <c r="AC155" s="668"/>
      <c r="AD155" s="668"/>
      <c r="AE155" s="668"/>
      <c r="AF155" s="668"/>
      <c r="AG155" s="668"/>
      <c r="AH155" s="668"/>
      <c r="AI155" s="668"/>
      <c r="AJ155" s="668"/>
      <c r="AK155" s="361"/>
      <c r="AL155" s="164"/>
      <c r="AM155" s="533" t="b">
        <v>0</v>
      </c>
      <c r="AN155" s="662"/>
      <c r="AO155" s="662"/>
      <c r="AP155" s="662"/>
      <c r="AQ155" s="662"/>
      <c r="AR155" s="662"/>
      <c r="AS155" s="662"/>
      <c r="AT155" s="662"/>
      <c r="AU155" s="662"/>
      <c r="AV155" s="662"/>
      <c r="AW155" s="662"/>
      <c r="AX155" s="662"/>
      <c r="AY155" s="662"/>
      <c r="AZ155" s="662"/>
      <c r="BA155" s="662"/>
      <c r="BB155" s="662"/>
      <c r="BC155" s="662"/>
    </row>
    <row r="156" spans="1:55" s="165" customFormat="1" ht="13.5" customHeight="1">
      <c r="A156" s="164"/>
      <c r="B156" s="653"/>
      <c r="C156" s="654"/>
      <c r="D156" s="654"/>
      <c r="E156" s="655"/>
      <c r="F156" s="360"/>
      <c r="G156" s="668" t="s">
        <v>137</v>
      </c>
      <c r="H156" s="668"/>
      <c r="I156" s="668"/>
      <c r="J156" s="668"/>
      <c r="K156" s="668"/>
      <c r="L156" s="668"/>
      <c r="M156" s="668"/>
      <c r="N156" s="668"/>
      <c r="O156" s="668"/>
      <c r="P156" s="668"/>
      <c r="Q156" s="668"/>
      <c r="R156" s="668"/>
      <c r="S156" s="668"/>
      <c r="T156" s="668"/>
      <c r="U156" s="668"/>
      <c r="V156" s="668"/>
      <c r="W156" s="668"/>
      <c r="X156" s="668"/>
      <c r="Y156" s="668"/>
      <c r="Z156" s="668"/>
      <c r="AA156" s="668"/>
      <c r="AB156" s="668"/>
      <c r="AC156" s="668"/>
      <c r="AD156" s="668"/>
      <c r="AE156" s="668"/>
      <c r="AF156" s="668"/>
      <c r="AG156" s="668"/>
      <c r="AH156" s="668"/>
      <c r="AI156" s="668"/>
      <c r="AJ156" s="668"/>
      <c r="AK156" s="361"/>
      <c r="AL156" s="164"/>
      <c r="AM156" s="533" t="b">
        <v>0</v>
      </c>
      <c r="AN156" s="662"/>
      <c r="AO156" s="662"/>
      <c r="AP156" s="662"/>
      <c r="AQ156" s="662"/>
      <c r="AR156" s="662"/>
      <c r="AS156" s="662"/>
      <c r="AT156" s="662"/>
      <c r="AU156" s="662"/>
      <c r="AV156" s="662"/>
      <c r="AW156" s="662"/>
      <c r="AX156" s="662"/>
      <c r="AY156" s="662"/>
      <c r="AZ156" s="662"/>
      <c r="BA156" s="662"/>
      <c r="BB156" s="662"/>
      <c r="BC156" s="662"/>
    </row>
    <row r="157" spans="1:55" s="165" customFormat="1" ht="13.5" customHeight="1">
      <c r="A157" s="164"/>
      <c r="B157" s="656"/>
      <c r="C157" s="657"/>
      <c r="D157" s="657"/>
      <c r="E157" s="658"/>
      <c r="F157" s="362"/>
      <c r="G157" s="672" t="s">
        <v>138</v>
      </c>
      <c r="H157" s="672"/>
      <c r="I157" s="672"/>
      <c r="J157" s="672"/>
      <c r="K157" s="672"/>
      <c r="L157" s="672"/>
      <c r="M157" s="672"/>
      <c r="N157" s="672"/>
      <c r="O157" s="672"/>
      <c r="P157" s="672"/>
      <c r="Q157" s="672"/>
      <c r="R157" s="672"/>
      <c r="S157" s="672"/>
      <c r="T157" s="672"/>
      <c r="U157" s="672"/>
      <c r="V157" s="672"/>
      <c r="W157" s="672"/>
      <c r="X157" s="672"/>
      <c r="Y157" s="672"/>
      <c r="Z157" s="672"/>
      <c r="AA157" s="672"/>
      <c r="AB157" s="672"/>
      <c r="AC157" s="672"/>
      <c r="AD157" s="672"/>
      <c r="AE157" s="672"/>
      <c r="AF157" s="672"/>
      <c r="AG157" s="672"/>
      <c r="AH157" s="672"/>
      <c r="AI157" s="672"/>
      <c r="AJ157" s="672"/>
      <c r="AK157" s="363"/>
      <c r="AL157" s="164"/>
      <c r="AM157" s="533" t="b">
        <v>0</v>
      </c>
      <c r="AN157" s="534"/>
      <c r="AO157" s="534"/>
      <c r="AP157" s="534"/>
      <c r="AQ157" s="534"/>
      <c r="AR157" s="534"/>
      <c r="AS157" s="534"/>
      <c r="AT157" s="534"/>
      <c r="AU157" s="534"/>
      <c r="AV157" s="534"/>
      <c r="AW157" s="534"/>
      <c r="AX157" s="534"/>
      <c r="AY157" s="534"/>
      <c r="AZ157" s="534"/>
      <c r="BA157" s="534"/>
      <c r="BB157" s="534"/>
      <c r="BC157" s="534"/>
    </row>
    <row r="158" spans="1:55" s="165" customFormat="1" ht="24.75" customHeight="1">
      <c r="A158" s="164"/>
      <c r="B158" s="650" t="s">
        <v>139</v>
      </c>
      <c r="C158" s="651"/>
      <c r="D158" s="651"/>
      <c r="E158" s="652"/>
      <c r="F158" s="364"/>
      <c r="G158" s="667" t="s">
        <v>2218</v>
      </c>
      <c r="H158" s="667"/>
      <c r="I158" s="667"/>
      <c r="J158" s="667"/>
      <c r="K158" s="667"/>
      <c r="L158" s="667"/>
      <c r="M158" s="667"/>
      <c r="N158" s="667"/>
      <c r="O158" s="667"/>
      <c r="P158" s="667"/>
      <c r="Q158" s="667"/>
      <c r="R158" s="667"/>
      <c r="S158" s="667"/>
      <c r="T158" s="667"/>
      <c r="U158" s="667"/>
      <c r="V158" s="667"/>
      <c r="W158" s="667"/>
      <c r="X158" s="667"/>
      <c r="Y158" s="667"/>
      <c r="Z158" s="667"/>
      <c r="AA158" s="667"/>
      <c r="AB158" s="667"/>
      <c r="AC158" s="667"/>
      <c r="AD158" s="667"/>
      <c r="AE158" s="667"/>
      <c r="AF158" s="667"/>
      <c r="AG158" s="667"/>
      <c r="AH158" s="667"/>
      <c r="AI158" s="667"/>
      <c r="AJ158" s="667"/>
      <c r="AK158" s="365"/>
      <c r="AL158" s="164"/>
      <c r="AM158" s="533" t="b">
        <v>0</v>
      </c>
      <c r="AN158" s="534"/>
      <c r="AO158" s="534"/>
      <c r="AP158" s="534"/>
      <c r="AQ158" s="534"/>
      <c r="AR158" s="534"/>
      <c r="AS158" s="534"/>
      <c r="AT158" s="534"/>
      <c r="AU158" s="534"/>
      <c r="AV158" s="534"/>
      <c r="AW158" s="534"/>
      <c r="AX158" s="534"/>
      <c r="AY158" s="534"/>
      <c r="AZ158" s="534"/>
      <c r="BA158" s="534"/>
      <c r="BB158" s="534"/>
      <c r="BC158" s="534"/>
    </row>
    <row r="159" spans="1:55" s="165" customFormat="1" ht="13.5" customHeight="1">
      <c r="A159" s="164"/>
      <c r="B159" s="653"/>
      <c r="C159" s="654"/>
      <c r="D159" s="654"/>
      <c r="E159" s="655"/>
      <c r="F159" s="360"/>
      <c r="G159" s="668" t="s">
        <v>140</v>
      </c>
      <c r="H159" s="668"/>
      <c r="I159" s="668"/>
      <c r="J159" s="668"/>
      <c r="K159" s="668"/>
      <c r="L159" s="668"/>
      <c r="M159" s="668"/>
      <c r="N159" s="668"/>
      <c r="O159" s="668"/>
      <c r="P159" s="668"/>
      <c r="Q159" s="668"/>
      <c r="R159" s="668"/>
      <c r="S159" s="668"/>
      <c r="T159" s="668"/>
      <c r="U159" s="668"/>
      <c r="V159" s="668"/>
      <c r="W159" s="668"/>
      <c r="X159" s="668"/>
      <c r="Y159" s="668"/>
      <c r="Z159" s="668"/>
      <c r="AA159" s="668"/>
      <c r="AB159" s="668"/>
      <c r="AC159" s="668"/>
      <c r="AD159" s="668"/>
      <c r="AE159" s="668"/>
      <c r="AF159" s="668"/>
      <c r="AG159" s="668"/>
      <c r="AH159" s="668"/>
      <c r="AI159" s="668"/>
      <c r="AJ159" s="668"/>
      <c r="AK159" s="366"/>
      <c r="AL159" s="164"/>
      <c r="AM159" s="533" t="b">
        <v>0</v>
      </c>
      <c r="AN159" s="662"/>
      <c r="AO159" s="662"/>
      <c r="AP159" s="662"/>
      <c r="AQ159" s="662"/>
      <c r="AR159" s="662"/>
      <c r="AS159" s="662"/>
      <c r="AT159" s="662"/>
      <c r="AU159" s="662"/>
      <c r="AV159" s="662"/>
      <c r="AW159" s="662"/>
      <c r="AX159" s="662"/>
      <c r="AY159" s="662"/>
      <c r="AZ159" s="662"/>
      <c r="BA159" s="662"/>
      <c r="BB159" s="662"/>
      <c r="BC159" s="662"/>
    </row>
    <row r="160" spans="1:55" s="165" customFormat="1" ht="13.5" customHeight="1">
      <c r="A160" s="164"/>
      <c r="B160" s="653"/>
      <c r="C160" s="654"/>
      <c r="D160" s="654"/>
      <c r="E160" s="655"/>
      <c r="F160" s="360"/>
      <c r="G160" s="668" t="s">
        <v>141</v>
      </c>
      <c r="H160" s="668"/>
      <c r="I160" s="668"/>
      <c r="J160" s="668"/>
      <c r="K160" s="668"/>
      <c r="L160" s="668"/>
      <c r="M160" s="668"/>
      <c r="N160" s="668"/>
      <c r="O160" s="668"/>
      <c r="P160" s="668"/>
      <c r="Q160" s="668"/>
      <c r="R160" s="668"/>
      <c r="S160" s="668"/>
      <c r="T160" s="668"/>
      <c r="U160" s="668"/>
      <c r="V160" s="668"/>
      <c r="W160" s="668"/>
      <c r="X160" s="668"/>
      <c r="Y160" s="668"/>
      <c r="Z160" s="668"/>
      <c r="AA160" s="668"/>
      <c r="AB160" s="668"/>
      <c r="AC160" s="668"/>
      <c r="AD160" s="668"/>
      <c r="AE160" s="668"/>
      <c r="AF160" s="668"/>
      <c r="AG160" s="668"/>
      <c r="AH160" s="668"/>
      <c r="AI160" s="668"/>
      <c r="AJ160" s="668"/>
      <c r="AK160" s="361"/>
      <c r="AL160" s="164"/>
      <c r="AM160" s="533" t="b">
        <v>0</v>
      </c>
      <c r="AN160" s="662"/>
      <c r="AO160" s="662"/>
      <c r="AP160" s="662"/>
      <c r="AQ160" s="662"/>
      <c r="AR160" s="662"/>
      <c r="AS160" s="662"/>
      <c r="AT160" s="662"/>
      <c r="AU160" s="662"/>
      <c r="AV160" s="662"/>
      <c r="AW160" s="662"/>
      <c r="AX160" s="662"/>
      <c r="AY160" s="662"/>
      <c r="AZ160" s="662"/>
      <c r="BA160" s="662"/>
      <c r="BB160" s="662"/>
      <c r="BC160" s="662"/>
    </row>
    <row r="161" spans="1:55" s="165" customFormat="1" ht="13.5" customHeight="1">
      <c r="A161" s="164"/>
      <c r="B161" s="656"/>
      <c r="C161" s="657"/>
      <c r="D161" s="657"/>
      <c r="E161" s="658"/>
      <c r="F161" s="367"/>
      <c r="G161" s="669" t="s">
        <v>142</v>
      </c>
      <c r="H161" s="669"/>
      <c r="I161" s="669"/>
      <c r="J161" s="669"/>
      <c r="K161" s="669"/>
      <c r="L161" s="669"/>
      <c r="M161" s="669"/>
      <c r="N161" s="669"/>
      <c r="O161" s="669"/>
      <c r="P161" s="669"/>
      <c r="Q161" s="669"/>
      <c r="R161" s="669"/>
      <c r="S161" s="669"/>
      <c r="T161" s="669"/>
      <c r="U161" s="669"/>
      <c r="V161" s="669"/>
      <c r="W161" s="669"/>
      <c r="X161" s="669"/>
      <c r="Y161" s="669"/>
      <c r="Z161" s="669"/>
      <c r="AA161" s="669"/>
      <c r="AB161" s="669"/>
      <c r="AC161" s="669"/>
      <c r="AD161" s="669"/>
      <c r="AE161" s="669"/>
      <c r="AF161" s="669"/>
      <c r="AG161" s="669"/>
      <c r="AH161" s="669"/>
      <c r="AI161" s="669"/>
      <c r="AJ161" s="669"/>
      <c r="AK161" s="666"/>
      <c r="AL161" s="164"/>
      <c r="AM161" s="533" t="b">
        <v>0</v>
      </c>
      <c r="AN161" s="534"/>
      <c r="AO161" s="534"/>
      <c r="AP161" s="534"/>
      <c r="AQ161" s="534"/>
      <c r="AR161" s="534"/>
      <c r="AS161" s="534"/>
      <c r="AT161" s="534"/>
      <c r="AU161" s="534"/>
      <c r="AV161" s="534"/>
      <c r="AW161" s="534"/>
      <c r="AX161" s="534"/>
      <c r="AY161" s="534"/>
      <c r="AZ161" s="534"/>
      <c r="BA161" s="534"/>
      <c r="BB161" s="534"/>
      <c r="BC161" s="534"/>
    </row>
    <row r="162" spans="1:55" s="165" customFormat="1" ht="13.5" customHeight="1">
      <c r="A162" s="164"/>
      <c r="B162" s="650" t="s">
        <v>143</v>
      </c>
      <c r="C162" s="651"/>
      <c r="D162" s="651"/>
      <c r="E162" s="652"/>
      <c r="F162" s="368"/>
      <c r="G162" s="667" t="s">
        <v>144</v>
      </c>
      <c r="H162" s="667"/>
      <c r="I162" s="667"/>
      <c r="J162" s="667"/>
      <c r="K162" s="667"/>
      <c r="L162" s="667"/>
      <c r="M162" s="667"/>
      <c r="N162" s="667"/>
      <c r="O162" s="667"/>
      <c r="P162" s="667"/>
      <c r="Q162" s="667"/>
      <c r="R162" s="667"/>
      <c r="S162" s="667"/>
      <c r="T162" s="667"/>
      <c r="U162" s="667"/>
      <c r="V162" s="667"/>
      <c r="W162" s="667"/>
      <c r="X162" s="667"/>
      <c r="Y162" s="667"/>
      <c r="Z162" s="667"/>
      <c r="AA162" s="667"/>
      <c r="AB162" s="667"/>
      <c r="AC162" s="667"/>
      <c r="AD162" s="667"/>
      <c r="AE162" s="667"/>
      <c r="AF162" s="667"/>
      <c r="AG162" s="667"/>
      <c r="AH162" s="667"/>
      <c r="AI162" s="667"/>
      <c r="AJ162" s="667"/>
      <c r="AK162" s="366"/>
      <c r="AL162" s="164"/>
      <c r="AM162" s="533" t="b">
        <v>0</v>
      </c>
      <c r="AN162" s="534"/>
      <c r="AO162" s="534"/>
      <c r="AP162" s="534"/>
      <c r="AQ162" s="534"/>
      <c r="AR162" s="534"/>
      <c r="AS162" s="534"/>
      <c r="AT162" s="534"/>
      <c r="AU162" s="534"/>
      <c r="AV162" s="534"/>
      <c r="AW162" s="534"/>
      <c r="AX162" s="534"/>
      <c r="AY162" s="534"/>
      <c r="AZ162" s="534"/>
      <c r="BA162" s="534"/>
      <c r="BB162" s="534"/>
      <c r="BC162" s="534"/>
    </row>
    <row r="163" spans="1:55" s="165" customFormat="1" ht="22.5" customHeight="1">
      <c r="A163" s="164"/>
      <c r="B163" s="653"/>
      <c r="C163" s="654"/>
      <c r="D163" s="654"/>
      <c r="E163" s="655"/>
      <c r="F163" s="360"/>
      <c r="G163" s="668" t="s">
        <v>145</v>
      </c>
      <c r="H163" s="668"/>
      <c r="I163" s="668"/>
      <c r="J163" s="668"/>
      <c r="K163" s="668"/>
      <c r="L163" s="668"/>
      <c r="M163" s="668"/>
      <c r="N163" s="668"/>
      <c r="O163" s="668"/>
      <c r="P163" s="668"/>
      <c r="Q163" s="668"/>
      <c r="R163" s="668"/>
      <c r="S163" s="668"/>
      <c r="T163" s="668"/>
      <c r="U163" s="668"/>
      <c r="V163" s="668"/>
      <c r="W163" s="668"/>
      <c r="X163" s="668"/>
      <c r="Y163" s="668"/>
      <c r="Z163" s="668"/>
      <c r="AA163" s="668"/>
      <c r="AB163" s="668"/>
      <c r="AC163" s="668"/>
      <c r="AD163" s="668"/>
      <c r="AE163" s="668"/>
      <c r="AF163" s="668"/>
      <c r="AG163" s="668"/>
      <c r="AH163" s="668"/>
      <c r="AI163" s="668"/>
      <c r="AJ163" s="668"/>
      <c r="AK163" s="361"/>
      <c r="AL163" s="164"/>
      <c r="AM163" s="533" t="b">
        <v>0</v>
      </c>
      <c r="AN163" s="662"/>
      <c r="AO163" s="662"/>
      <c r="AP163" s="662"/>
      <c r="AQ163" s="662"/>
      <c r="AR163" s="662"/>
      <c r="AS163" s="662"/>
      <c r="AT163" s="662"/>
      <c r="AU163" s="662"/>
      <c r="AV163" s="662"/>
      <c r="AW163" s="662"/>
      <c r="AX163" s="662"/>
      <c r="AY163" s="662"/>
      <c r="AZ163" s="662"/>
      <c r="BA163" s="662"/>
      <c r="BB163" s="662"/>
      <c r="BC163" s="662"/>
    </row>
    <row r="164" spans="1:55" s="165" customFormat="1" ht="13.5" customHeight="1">
      <c r="A164" s="164"/>
      <c r="B164" s="653"/>
      <c r="C164" s="654"/>
      <c r="D164" s="654"/>
      <c r="E164" s="655"/>
      <c r="F164" s="360"/>
      <c r="G164" s="668" t="s">
        <v>146</v>
      </c>
      <c r="H164" s="668"/>
      <c r="I164" s="668"/>
      <c r="J164" s="668"/>
      <c r="K164" s="668"/>
      <c r="L164" s="668"/>
      <c r="M164" s="668"/>
      <c r="N164" s="668"/>
      <c r="O164" s="668"/>
      <c r="P164" s="668"/>
      <c r="Q164" s="668"/>
      <c r="R164" s="668"/>
      <c r="S164" s="668"/>
      <c r="T164" s="668"/>
      <c r="U164" s="668"/>
      <c r="V164" s="668"/>
      <c r="W164" s="668"/>
      <c r="X164" s="668"/>
      <c r="Y164" s="668"/>
      <c r="Z164" s="668"/>
      <c r="AA164" s="668"/>
      <c r="AB164" s="668"/>
      <c r="AC164" s="668"/>
      <c r="AD164" s="668"/>
      <c r="AE164" s="668"/>
      <c r="AF164" s="668"/>
      <c r="AG164" s="668"/>
      <c r="AH164" s="668"/>
      <c r="AI164" s="668"/>
      <c r="AJ164" s="668"/>
      <c r="AK164" s="361"/>
      <c r="AL164" s="164"/>
      <c r="AM164" s="533" t="b">
        <v>0</v>
      </c>
      <c r="AN164" s="662"/>
      <c r="AO164" s="662"/>
      <c r="AP164" s="662"/>
      <c r="AQ164" s="662"/>
      <c r="AR164" s="662"/>
      <c r="AS164" s="662"/>
      <c r="AT164" s="662"/>
      <c r="AU164" s="662"/>
      <c r="AV164" s="662"/>
      <c r="AW164" s="662"/>
      <c r="AX164" s="662"/>
      <c r="AY164" s="662"/>
      <c r="AZ164" s="662"/>
      <c r="BA164" s="662"/>
      <c r="BB164" s="662"/>
      <c r="BC164" s="662"/>
    </row>
    <row r="165" spans="1:55" s="165" customFormat="1" ht="13.5" customHeight="1">
      <c r="A165" s="164"/>
      <c r="B165" s="653"/>
      <c r="C165" s="654"/>
      <c r="D165" s="654"/>
      <c r="E165" s="655"/>
      <c r="F165" s="362"/>
      <c r="G165" s="433" t="s">
        <v>147</v>
      </c>
      <c r="H165" s="431"/>
      <c r="I165" s="431"/>
      <c r="J165" s="431"/>
      <c r="K165" s="431"/>
      <c r="L165" s="431"/>
      <c r="M165" s="431"/>
      <c r="N165" s="431"/>
      <c r="O165" s="431"/>
      <c r="P165" s="431"/>
      <c r="Q165" s="431"/>
      <c r="R165" s="431"/>
      <c r="S165" s="431"/>
      <c r="T165" s="431"/>
      <c r="U165" s="431"/>
      <c r="V165" s="431"/>
      <c r="W165" s="431"/>
      <c r="X165" s="431"/>
      <c r="Y165" s="431"/>
      <c r="Z165" s="431"/>
      <c r="AA165" s="431"/>
      <c r="AB165" s="431"/>
      <c r="AC165" s="431"/>
      <c r="AD165" s="431"/>
      <c r="AE165" s="431"/>
      <c r="AF165" s="431"/>
      <c r="AG165" s="431"/>
      <c r="AH165" s="431"/>
      <c r="AI165" s="431"/>
      <c r="AJ165" s="431"/>
      <c r="AK165" s="363"/>
      <c r="AL165" s="164"/>
      <c r="AM165" s="533" t="b">
        <v>0</v>
      </c>
      <c r="AN165" s="432"/>
      <c r="AO165" s="432"/>
      <c r="AP165" s="432"/>
      <c r="AQ165" s="432"/>
      <c r="AR165" s="432"/>
      <c r="AS165" s="432"/>
      <c r="AT165" s="432"/>
      <c r="AU165" s="432"/>
      <c r="AV165" s="432"/>
      <c r="AW165" s="432"/>
      <c r="AX165" s="432"/>
      <c r="AY165" s="432"/>
      <c r="AZ165" s="432"/>
      <c r="BA165" s="432"/>
      <c r="BB165" s="432"/>
      <c r="BC165" s="432"/>
    </row>
    <row r="166" spans="1:55" s="165" customFormat="1" ht="13.5" customHeight="1">
      <c r="A166" s="164"/>
      <c r="B166" s="656"/>
      <c r="C166" s="657"/>
      <c r="D166" s="657"/>
      <c r="E166" s="658"/>
      <c r="F166" s="362"/>
      <c r="G166" s="664" t="s">
        <v>2211</v>
      </c>
      <c r="H166" s="664"/>
      <c r="I166" s="664"/>
      <c r="J166" s="664"/>
      <c r="K166" s="664"/>
      <c r="L166" s="664"/>
      <c r="M166" s="664"/>
      <c r="N166" s="664"/>
      <c r="O166" s="664"/>
      <c r="P166" s="664"/>
      <c r="Q166" s="664"/>
      <c r="R166" s="664"/>
      <c r="S166" s="664"/>
      <c r="T166" s="664"/>
      <c r="U166" s="664"/>
      <c r="V166" s="664"/>
      <c r="W166" s="664"/>
      <c r="X166" s="664"/>
      <c r="Y166" s="664"/>
      <c r="Z166" s="664"/>
      <c r="AA166" s="664"/>
      <c r="AB166" s="664"/>
      <c r="AC166" s="664"/>
      <c r="AD166" s="664"/>
      <c r="AE166" s="664"/>
      <c r="AF166" s="664"/>
      <c r="AG166" s="664"/>
      <c r="AH166" s="664"/>
      <c r="AI166" s="664"/>
      <c r="AJ166" s="664"/>
      <c r="AK166" s="369"/>
      <c r="AL166" s="164"/>
      <c r="AM166" s="533" t="b">
        <v>0</v>
      </c>
      <c r="AN166" s="534"/>
      <c r="AO166" s="534"/>
      <c r="AP166" s="534"/>
      <c r="AQ166" s="534"/>
      <c r="AR166" s="534"/>
      <c r="AS166" s="534"/>
      <c r="AT166" s="534"/>
      <c r="AU166" s="534"/>
      <c r="AV166" s="534"/>
      <c r="AW166" s="534"/>
      <c r="AX166" s="534"/>
      <c r="AY166" s="534"/>
      <c r="AZ166" s="534"/>
      <c r="BA166" s="534"/>
      <c r="BB166" s="534"/>
      <c r="BC166" s="534"/>
    </row>
    <row r="167" spans="1:55" s="165" customFormat="1" ht="21" customHeight="1">
      <c r="A167" s="164"/>
      <c r="B167" s="650" t="s">
        <v>148</v>
      </c>
      <c r="C167" s="651"/>
      <c r="D167" s="651"/>
      <c r="E167" s="652"/>
      <c r="F167" s="364"/>
      <c r="G167" s="665" t="s">
        <v>2217</v>
      </c>
      <c r="H167" s="665"/>
      <c r="I167" s="665"/>
      <c r="J167" s="665"/>
      <c r="K167" s="665"/>
      <c r="L167" s="665"/>
      <c r="M167" s="665"/>
      <c r="N167" s="665"/>
      <c r="O167" s="665"/>
      <c r="P167" s="665"/>
      <c r="Q167" s="665"/>
      <c r="R167" s="665"/>
      <c r="S167" s="665"/>
      <c r="T167" s="665"/>
      <c r="U167" s="665"/>
      <c r="V167" s="665"/>
      <c r="W167" s="665"/>
      <c r="X167" s="665"/>
      <c r="Y167" s="665"/>
      <c r="Z167" s="665"/>
      <c r="AA167" s="665"/>
      <c r="AB167" s="665"/>
      <c r="AC167" s="665"/>
      <c r="AD167" s="665"/>
      <c r="AE167" s="665"/>
      <c r="AF167" s="665"/>
      <c r="AG167" s="665"/>
      <c r="AH167" s="665"/>
      <c r="AI167" s="665"/>
      <c r="AJ167" s="665"/>
      <c r="AK167" s="366"/>
      <c r="AL167" s="164"/>
      <c r="AM167" s="533" t="b">
        <v>0</v>
      </c>
      <c r="AN167" s="534"/>
      <c r="AO167" s="534"/>
      <c r="AP167" s="534"/>
      <c r="AQ167" s="534"/>
      <c r="AR167" s="534"/>
      <c r="AS167" s="534"/>
      <c r="AT167" s="534"/>
      <c r="AU167" s="534"/>
      <c r="AV167" s="534"/>
      <c r="AW167" s="534"/>
      <c r="AX167" s="534"/>
      <c r="AY167" s="534"/>
      <c r="AZ167" s="534"/>
      <c r="BA167" s="534"/>
      <c r="BB167" s="534"/>
      <c r="BC167" s="534"/>
    </row>
    <row r="168" spans="1:55" s="165" customFormat="1" ht="13.5" customHeight="1">
      <c r="A168" s="164"/>
      <c r="B168" s="653"/>
      <c r="C168" s="654"/>
      <c r="D168" s="654"/>
      <c r="E168" s="655"/>
      <c r="F168" s="360"/>
      <c r="G168" s="661" t="s">
        <v>149</v>
      </c>
      <c r="H168" s="661"/>
      <c r="I168" s="661"/>
      <c r="J168" s="661"/>
      <c r="K168" s="661"/>
      <c r="L168" s="661"/>
      <c r="M168" s="661"/>
      <c r="N168" s="661"/>
      <c r="O168" s="661"/>
      <c r="P168" s="661"/>
      <c r="Q168" s="661"/>
      <c r="R168" s="661"/>
      <c r="S168" s="661"/>
      <c r="T168" s="661"/>
      <c r="U168" s="661"/>
      <c r="V168" s="661"/>
      <c r="W168" s="661"/>
      <c r="X168" s="661"/>
      <c r="Y168" s="661"/>
      <c r="Z168" s="661"/>
      <c r="AA168" s="661"/>
      <c r="AB168" s="661"/>
      <c r="AC168" s="661"/>
      <c r="AD168" s="661"/>
      <c r="AE168" s="661"/>
      <c r="AF168" s="661"/>
      <c r="AG168" s="661"/>
      <c r="AH168" s="661"/>
      <c r="AI168" s="661"/>
      <c r="AJ168" s="661"/>
      <c r="AK168" s="366"/>
      <c r="AL168" s="155"/>
      <c r="AM168" s="533" t="b">
        <v>0</v>
      </c>
      <c r="AN168" s="662"/>
      <c r="AO168" s="662"/>
      <c r="AP168" s="662"/>
      <c r="AQ168" s="662"/>
      <c r="AR168" s="662"/>
      <c r="AS168" s="662"/>
      <c r="AT168" s="662"/>
      <c r="AU168" s="662"/>
      <c r="AV168" s="662"/>
      <c r="AW168" s="662"/>
      <c r="AX168" s="662"/>
      <c r="AY168" s="662"/>
      <c r="AZ168" s="662"/>
      <c r="BA168" s="662"/>
      <c r="BB168" s="662"/>
      <c r="BC168" s="662"/>
    </row>
    <row r="169" spans="1:55" s="165" customFormat="1" ht="13.5" customHeight="1">
      <c r="A169" s="164"/>
      <c r="B169" s="653"/>
      <c r="C169" s="654"/>
      <c r="D169" s="654"/>
      <c r="E169" s="655"/>
      <c r="F169" s="360"/>
      <c r="G169" s="661" t="s">
        <v>150</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370"/>
      <c r="AL169" s="164"/>
      <c r="AM169" s="533" t="b">
        <v>0</v>
      </c>
      <c r="AN169" s="662"/>
      <c r="AO169" s="662"/>
      <c r="AP169" s="662"/>
      <c r="AQ169" s="662"/>
      <c r="AR169" s="662"/>
      <c r="AS169" s="662"/>
      <c r="AT169" s="662"/>
      <c r="AU169" s="662"/>
      <c r="AV169" s="662"/>
      <c r="AW169" s="662"/>
      <c r="AX169" s="662"/>
      <c r="AY169" s="662"/>
      <c r="AZ169" s="662"/>
      <c r="BA169" s="662"/>
      <c r="BB169" s="662"/>
      <c r="BC169" s="662"/>
    </row>
    <row r="170" spans="1:55" s="165" customFormat="1" ht="13.5" customHeight="1">
      <c r="A170" s="164"/>
      <c r="B170" s="656"/>
      <c r="C170" s="657"/>
      <c r="D170" s="657"/>
      <c r="E170" s="658"/>
      <c r="F170" s="367"/>
      <c r="G170" s="664" t="s">
        <v>151</v>
      </c>
      <c r="H170" s="664"/>
      <c r="I170" s="664"/>
      <c r="J170" s="664"/>
      <c r="K170" s="664"/>
      <c r="L170" s="664"/>
      <c r="M170" s="664"/>
      <c r="N170" s="664"/>
      <c r="O170" s="664"/>
      <c r="P170" s="664"/>
      <c r="Q170" s="664"/>
      <c r="R170" s="664"/>
      <c r="S170" s="664"/>
      <c r="T170" s="664"/>
      <c r="U170" s="664"/>
      <c r="V170" s="664"/>
      <c r="W170" s="664"/>
      <c r="X170" s="664"/>
      <c r="Y170" s="664"/>
      <c r="Z170" s="664"/>
      <c r="AA170" s="664"/>
      <c r="AB170" s="664"/>
      <c r="AC170" s="664"/>
      <c r="AD170" s="664"/>
      <c r="AE170" s="664"/>
      <c r="AF170" s="664"/>
      <c r="AG170" s="664"/>
      <c r="AH170" s="664"/>
      <c r="AI170" s="664"/>
      <c r="AJ170" s="664"/>
      <c r="AK170" s="666"/>
      <c r="AL170" s="164"/>
      <c r="AM170" s="533" t="b">
        <v>0</v>
      </c>
      <c r="AN170" s="534"/>
      <c r="AO170" s="534"/>
      <c r="AP170" s="534"/>
      <c r="AQ170" s="534"/>
      <c r="AR170" s="534"/>
      <c r="AS170" s="534"/>
      <c r="AT170" s="534"/>
      <c r="AU170" s="534"/>
      <c r="AV170" s="534"/>
      <c r="AW170" s="534"/>
      <c r="AX170" s="534"/>
      <c r="AY170" s="534"/>
      <c r="AZ170" s="534"/>
      <c r="BA170" s="534"/>
      <c r="BB170" s="534"/>
      <c r="BC170" s="534"/>
    </row>
    <row r="171" spans="1:55" s="165" customFormat="1" ht="13.5" customHeight="1">
      <c r="A171" s="164"/>
      <c r="B171" s="650" t="s">
        <v>152</v>
      </c>
      <c r="C171" s="651"/>
      <c r="D171" s="651"/>
      <c r="E171" s="652"/>
      <c r="F171" s="368"/>
      <c r="G171" s="659" t="s">
        <v>153</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366"/>
      <c r="AL171" s="164"/>
      <c r="AM171" s="533" t="b">
        <v>0</v>
      </c>
      <c r="AN171" s="534"/>
      <c r="AO171" s="534"/>
      <c r="AP171" s="534"/>
      <c r="AQ171" s="534"/>
      <c r="AR171" s="534"/>
      <c r="AS171" s="534"/>
      <c r="AT171" s="534"/>
      <c r="AU171" s="534"/>
      <c r="AV171" s="534"/>
      <c r="AW171" s="534"/>
      <c r="AX171" s="534"/>
      <c r="AY171" s="534"/>
      <c r="AZ171" s="534"/>
      <c r="BA171" s="534"/>
      <c r="BB171" s="534"/>
      <c r="BC171" s="534"/>
    </row>
    <row r="172" spans="1:55" s="165" customFormat="1" ht="21" customHeight="1">
      <c r="A172" s="164"/>
      <c r="B172" s="653"/>
      <c r="C172" s="654"/>
      <c r="D172" s="654"/>
      <c r="E172" s="655"/>
      <c r="F172" s="360"/>
      <c r="G172" s="661" t="s">
        <v>154</v>
      </c>
      <c r="H172" s="661"/>
      <c r="I172" s="661"/>
      <c r="J172" s="661"/>
      <c r="K172" s="661"/>
      <c r="L172" s="661"/>
      <c r="M172" s="661"/>
      <c r="N172" s="661"/>
      <c r="O172" s="661"/>
      <c r="P172" s="661"/>
      <c r="Q172" s="661"/>
      <c r="R172" s="661"/>
      <c r="S172" s="661"/>
      <c r="T172" s="661"/>
      <c r="U172" s="661"/>
      <c r="V172" s="661"/>
      <c r="W172" s="661"/>
      <c r="X172" s="661"/>
      <c r="Y172" s="661"/>
      <c r="Z172" s="661"/>
      <c r="AA172" s="661"/>
      <c r="AB172" s="661"/>
      <c r="AC172" s="661"/>
      <c r="AD172" s="661"/>
      <c r="AE172" s="661"/>
      <c r="AF172" s="661"/>
      <c r="AG172" s="661"/>
      <c r="AH172" s="661"/>
      <c r="AI172" s="661"/>
      <c r="AJ172" s="661"/>
      <c r="AK172" s="361"/>
      <c r="AL172" s="164"/>
      <c r="AM172" s="533" t="b">
        <v>0</v>
      </c>
      <c r="AN172" s="662"/>
      <c r="AO172" s="662"/>
      <c r="AP172" s="662"/>
      <c r="AQ172" s="662"/>
      <c r="AR172" s="662"/>
      <c r="AS172" s="662"/>
      <c r="AT172" s="662"/>
      <c r="AU172" s="662"/>
      <c r="AV172" s="662"/>
      <c r="AW172" s="662"/>
      <c r="AX172" s="662"/>
      <c r="AY172" s="662"/>
      <c r="AZ172" s="662"/>
      <c r="BA172" s="662"/>
      <c r="BB172" s="662"/>
      <c r="BC172" s="662"/>
    </row>
    <row r="173" spans="1:55" s="165" customFormat="1" ht="13.5" customHeight="1">
      <c r="A173" s="164"/>
      <c r="B173" s="653"/>
      <c r="C173" s="654"/>
      <c r="D173" s="654"/>
      <c r="E173" s="655"/>
      <c r="F173" s="360"/>
      <c r="G173" s="661" t="s">
        <v>155</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361"/>
      <c r="AL173" s="164"/>
      <c r="AM173" s="533" t="b">
        <v>0</v>
      </c>
      <c r="AN173" s="662"/>
      <c r="AO173" s="662"/>
      <c r="AP173" s="662"/>
      <c r="AQ173" s="662"/>
      <c r="AR173" s="662"/>
      <c r="AS173" s="662"/>
      <c r="AT173" s="662"/>
      <c r="AU173" s="662"/>
      <c r="AV173" s="662"/>
      <c r="AW173" s="662"/>
      <c r="AX173" s="662"/>
      <c r="AY173" s="662"/>
      <c r="AZ173" s="662"/>
      <c r="BA173" s="662"/>
      <c r="BB173" s="662"/>
      <c r="BC173" s="662"/>
    </row>
    <row r="174" spans="1:55" s="165" customFormat="1" ht="13.5" customHeight="1">
      <c r="A174" s="164"/>
      <c r="B174" s="656"/>
      <c r="C174" s="657"/>
      <c r="D174" s="657"/>
      <c r="E174" s="658"/>
      <c r="F174" s="367"/>
      <c r="G174" s="664" t="s">
        <v>156</v>
      </c>
      <c r="H174" s="664"/>
      <c r="I174" s="664"/>
      <c r="J174" s="664"/>
      <c r="K174" s="664"/>
      <c r="L174" s="664"/>
      <c r="M174" s="664"/>
      <c r="N174" s="664"/>
      <c r="O174" s="664"/>
      <c r="P174" s="664"/>
      <c r="Q174" s="664"/>
      <c r="R174" s="664"/>
      <c r="S174" s="664"/>
      <c r="T174" s="664"/>
      <c r="U174" s="664"/>
      <c r="V174" s="664"/>
      <c r="W174" s="664"/>
      <c r="X174" s="664"/>
      <c r="Y174" s="664"/>
      <c r="Z174" s="664"/>
      <c r="AA174" s="664"/>
      <c r="AB174" s="664"/>
      <c r="AC174" s="664"/>
      <c r="AD174" s="664"/>
      <c r="AE174" s="664"/>
      <c r="AF174" s="664"/>
      <c r="AG174" s="664"/>
      <c r="AH174" s="664"/>
      <c r="AI174" s="664"/>
      <c r="AJ174" s="664"/>
      <c r="AK174" s="369"/>
      <c r="AL174" s="164"/>
      <c r="AM174" s="533" t="b">
        <v>0</v>
      </c>
      <c r="AN174" s="534"/>
      <c r="AO174" s="534"/>
      <c r="AP174" s="534"/>
      <c r="AQ174" s="534"/>
      <c r="AR174" s="534"/>
      <c r="AS174" s="534"/>
      <c r="AT174" s="534"/>
      <c r="AU174" s="534"/>
      <c r="AV174" s="534"/>
      <c r="AW174" s="534"/>
      <c r="AX174" s="534"/>
      <c r="AY174" s="534"/>
      <c r="AZ174" s="534"/>
      <c r="BA174" s="534"/>
      <c r="BB174" s="534"/>
      <c r="BC174" s="534"/>
    </row>
    <row r="175" spans="1:55" s="165" customFormat="1" ht="13.5" customHeight="1">
      <c r="A175" s="164"/>
      <c r="B175" s="650" t="s">
        <v>157</v>
      </c>
      <c r="C175" s="651"/>
      <c r="D175" s="651"/>
      <c r="E175" s="652"/>
      <c r="F175" s="368"/>
      <c r="G175" s="659" t="s">
        <v>2216</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660"/>
      <c r="AL175" s="371"/>
      <c r="AM175" s="533" t="b">
        <v>0</v>
      </c>
      <c r="AN175" s="535"/>
      <c r="AO175" s="535"/>
      <c r="AP175" s="535"/>
      <c r="AQ175" s="534"/>
      <c r="AR175" s="534"/>
      <c r="AS175" s="534"/>
      <c r="AT175" s="534"/>
      <c r="AU175" s="534"/>
      <c r="AV175" s="534"/>
      <c r="AW175" s="534"/>
      <c r="AX175" s="534"/>
      <c r="AY175" s="534"/>
      <c r="AZ175" s="534"/>
      <c r="BA175" s="534"/>
      <c r="BB175" s="534"/>
      <c r="BC175" s="534"/>
    </row>
    <row r="176" spans="1:55" ht="13.5" customHeight="1">
      <c r="A176" s="155"/>
      <c r="B176" s="653"/>
      <c r="C176" s="654"/>
      <c r="D176" s="654"/>
      <c r="E176" s="655"/>
      <c r="F176" s="360"/>
      <c r="G176" s="661" t="s">
        <v>158</v>
      </c>
      <c r="H176" s="661"/>
      <c r="I176" s="661"/>
      <c r="J176" s="661"/>
      <c r="K176" s="661"/>
      <c r="L176" s="661"/>
      <c r="M176" s="661"/>
      <c r="N176" s="661"/>
      <c r="O176" s="661"/>
      <c r="P176" s="661"/>
      <c r="Q176" s="661"/>
      <c r="R176" s="661"/>
      <c r="S176" s="661"/>
      <c r="T176" s="661"/>
      <c r="U176" s="661"/>
      <c r="V176" s="661"/>
      <c r="W176" s="661"/>
      <c r="X176" s="661"/>
      <c r="Y176" s="661"/>
      <c r="Z176" s="661"/>
      <c r="AA176" s="661"/>
      <c r="AB176" s="661"/>
      <c r="AC176" s="661"/>
      <c r="AD176" s="661"/>
      <c r="AE176" s="661"/>
      <c r="AF176" s="661"/>
      <c r="AG176" s="661"/>
      <c r="AH176" s="661"/>
      <c r="AI176" s="661"/>
      <c r="AJ176" s="661"/>
      <c r="AK176" s="361"/>
      <c r="AL176" s="164"/>
      <c r="AM176" s="533" t="b">
        <v>0</v>
      </c>
      <c r="AN176" s="662"/>
      <c r="AO176" s="662"/>
      <c r="AP176" s="662"/>
      <c r="AQ176" s="662"/>
      <c r="AR176" s="662"/>
      <c r="AS176" s="662"/>
      <c r="AT176" s="662"/>
      <c r="AU176" s="662"/>
      <c r="AV176" s="662"/>
      <c r="AW176" s="662"/>
      <c r="AX176" s="662"/>
      <c r="AY176" s="662"/>
      <c r="AZ176" s="662"/>
      <c r="BA176" s="662"/>
      <c r="BB176" s="662"/>
      <c r="BC176" s="662"/>
    </row>
    <row r="177" spans="1:59" ht="13.5" customHeight="1">
      <c r="A177" s="155"/>
      <c r="B177" s="653"/>
      <c r="C177" s="654"/>
      <c r="D177" s="654"/>
      <c r="E177" s="655"/>
      <c r="F177" s="360"/>
      <c r="G177" s="661" t="s">
        <v>2215</v>
      </c>
      <c r="H177" s="661"/>
      <c r="I177" s="661"/>
      <c r="J177" s="661"/>
      <c r="K177" s="661"/>
      <c r="L177" s="661"/>
      <c r="M177" s="661"/>
      <c r="N177" s="661"/>
      <c r="O177" s="661"/>
      <c r="P177" s="661"/>
      <c r="Q177" s="661"/>
      <c r="R177" s="661"/>
      <c r="S177" s="661"/>
      <c r="T177" s="661"/>
      <c r="U177" s="661"/>
      <c r="V177" s="661"/>
      <c r="W177" s="661"/>
      <c r="X177" s="661"/>
      <c r="Y177" s="661"/>
      <c r="Z177" s="661"/>
      <c r="AA177" s="661"/>
      <c r="AB177" s="661"/>
      <c r="AC177" s="661"/>
      <c r="AD177" s="661"/>
      <c r="AE177" s="661"/>
      <c r="AF177" s="661"/>
      <c r="AG177" s="661"/>
      <c r="AH177" s="661"/>
      <c r="AI177" s="661"/>
      <c r="AJ177" s="661"/>
      <c r="AK177" s="361"/>
      <c r="AL177" s="164"/>
      <c r="AM177" s="533" t="b">
        <v>0</v>
      </c>
      <c r="AN177" s="662"/>
      <c r="AO177" s="662"/>
      <c r="AP177" s="662"/>
      <c r="AQ177" s="662"/>
      <c r="AR177" s="662"/>
      <c r="AS177" s="662"/>
      <c r="AT177" s="662"/>
      <c r="AU177" s="662"/>
      <c r="AV177" s="662"/>
      <c r="AW177" s="662"/>
      <c r="AX177" s="662"/>
      <c r="AY177" s="662"/>
      <c r="AZ177" s="662"/>
      <c r="BA177" s="662"/>
      <c r="BB177" s="662"/>
      <c r="BC177" s="662"/>
    </row>
    <row r="178" spans="1:59" ht="13.5" customHeight="1" thickBot="1">
      <c r="A178" s="155"/>
      <c r="B178" s="656"/>
      <c r="C178" s="657"/>
      <c r="D178" s="657"/>
      <c r="E178" s="658"/>
      <c r="F178" s="372"/>
      <c r="G178" s="663" t="s">
        <v>2214</v>
      </c>
      <c r="H178" s="663"/>
      <c r="I178" s="663"/>
      <c r="J178" s="663"/>
      <c r="K178" s="663"/>
      <c r="L178" s="663"/>
      <c r="M178" s="663"/>
      <c r="N178" s="663"/>
      <c r="O178" s="663"/>
      <c r="P178" s="663"/>
      <c r="Q178" s="663"/>
      <c r="R178" s="663"/>
      <c r="S178" s="663"/>
      <c r="T178" s="663"/>
      <c r="U178" s="663"/>
      <c r="V178" s="663"/>
      <c r="W178" s="663"/>
      <c r="X178" s="663"/>
      <c r="Y178" s="663"/>
      <c r="Z178" s="663"/>
      <c r="AA178" s="663"/>
      <c r="AB178" s="663"/>
      <c r="AC178" s="663"/>
      <c r="AD178" s="663"/>
      <c r="AE178" s="663"/>
      <c r="AF178" s="663"/>
      <c r="AG178" s="663"/>
      <c r="AH178" s="663"/>
      <c r="AI178" s="663"/>
      <c r="AJ178" s="663"/>
      <c r="AK178" s="373"/>
      <c r="AL178" s="155"/>
      <c r="AM178" s="533" t="b">
        <v>0</v>
      </c>
      <c r="AN178" s="535"/>
      <c r="AO178" s="535"/>
      <c r="AP178" s="535"/>
      <c r="AQ178" s="535"/>
      <c r="AR178" s="535"/>
      <c r="AS178" s="535"/>
      <c r="AT178" s="535"/>
      <c r="AU178" s="535"/>
      <c r="AV178" s="535"/>
      <c r="AW178" s="535"/>
      <c r="AX178" s="535"/>
      <c r="AY178" s="535"/>
      <c r="AZ178" s="535"/>
      <c r="BA178" s="535"/>
      <c r="BB178" s="535"/>
      <c r="BC178" s="535"/>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625" t="s">
        <v>159</v>
      </c>
      <c r="C180" s="625"/>
      <c r="D180" s="625"/>
      <c r="E180" s="625"/>
      <c r="F180" s="625"/>
      <c r="G180" s="625"/>
      <c r="H180" s="625"/>
      <c r="I180" s="625"/>
      <c r="J180" s="625"/>
      <c r="K180" s="625"/>
      <c r="L180" s="625"/>
      <c r="M180" s="625"/>
      <c r="N180" s="625"/>
      <c r="O180" s="625"/>
      <c r="P180" s="625"/>
      <c r="Q180" s="625"/>
      <c r="R180" s="625"/>
      <c r="S180" s="625"/>
      <c r="T180" s="625"/>
      <c r="U180" s="625"/>
      <c r="V180" s="625"/>
      <c r="W180" s="625"/>
      <c r="X180" s="625"/>
      <c r="Y180" s="625"/>
      <c r="Z180" s="625"/>
      <c r="AA180" s="625"/>
      <c r="AB180" s="625"/>
      <c r="AC180" s="625"/>
      <c r="AD180" s="625"/>
      <c r="AE180" s="625"/>
      <c r="AF180" s="625"/>
      <c r="AG180" s="625"/>
      <c r="AH180" s="625"/>
      <c r="AI180" s="625"/>
      <c r="AJ180" s="625"/>
      <c r="AK180" s="625"/>
      <c r="AL180" s="267"/>
      <c r="AN180" s="378"/>
    </row>
    <row r="181" spans="1:59" s="375" customFormat="1" ht="12.75" customHeight="1" thickBot="1">
      <c r="A181" s="371"/>
      <c r="B181" s="379" t="s">
        <v>27</v>
      </c>
      <c r="C181" s="210" t="s">
        <v>160</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
      </c>
      <c r="AL181" s="155"/>
    </row>
    <row r="182" spans="1:59" s="375" customFormat="1" ht="25.5" customHeight="1">
      <c r="A182" s="371"/>
      <c r="B182" s="626" t="s">
        <v>162</v>
      </c>
      <c r="C182" s="627"/>
      <c r="D182" s="627"/>
      <c r="E182" s="628" t="b">
        <v>0</v>
      </c>
      <c r="F182" s="359"/>
      <c r="G182" s="618" t="s">
        <v>2219</v>
      </c>
      <c r="H182" s="618"/>
      <c r="I182" s="618"/>
      <c r="J182" s="618"/>
      <c r="K182" s="618"/>
      <c r="L182" s="618"/>
      <c r="M182" s="618"/>
      <c r="N182" s="618"/>
      <c r="O182" s="618"/>
      <c r="P182" s="618"/>
      <c r="Q182" s="618"/>
      <c r="R182" s="618"/>
      <c r="S182" s="618"/>
      <c r="T182" s="618"/>
      <c r="U182" s="618"/>
      <c r="V182" s="618"/>
      <c r="W182" s="618"/>
      <c r="X182" s="618"/>
      <c r="Y182" s="618"/>
      <c r="Z182" s="618"/>
      <c r="AA182" s="618"/>
      <c r="AB182" s="618"/>
      <c r="AC182" s="618"/>
      <c r="AD182" s="618"/>
      <c r="AE182" s="618"/>
      <c r="AF182" s="618"/>
      <c r="AG182" s="618"/>
      <c r="AH182" s="618"/>
      <c r="AI182" s="618"/>
      <c r="AJ182" s="618"/>
      <c r="AK182" s="632"/>
      <c r="AL182" s="164"/>
      <c r="AM182" s="69" t="b">
        <v>0</v>
      </c>
      <c r="AN182" s="633" t="s">
        <v>161</v>
      </c>
      <c r="AO182" s="634"/>
      <c r="AP182" s="634"/>
      <c r="AQ182" s="634"/>
      <c r="AR182" s="634"/>
      <c r="AS182" s="634"/>
      <c r="AT182" s="634"/>
      <c r="AU182" s="634"/>
      <c r="AV182" s="634"/>
      <c r="AW182" s="634"/>
      <c r="AX182" s="634"/>
      <c r="AY182" s="634"/>
      <c r="AZ182" s="634"/>
      <c r="BA182" s="634"/>
      <c r="BB182" s="634"/>
      <c r="BC182" s="635"/>
    </row>
    <row r="183" spans="1:59" s="375" customFormat="1" ht="18.75" customHeight="1" thickBot="1">
      <c r="A183" s="371"/>
      <c r="B183" s="629"/>
      <c r="C183" s="630"/>
      <c r="D183" s="630"/>
      <c r="E183" s="631" t="b">
        <v>0</v>
      </c>
      <c r="F183" s="372"/>
      <c r="G183" s="639" t="s">
        <v>2220</v>
      </c>
      <c r="H183" s="639"/>
      <c r="I183" s="639"/>
      <c r="J183" s="639"/>
      <c r="K183" s="639"/>
      <c r="L183" s="639"/>
      <c r="M183" s="639"/>
      <c r="N183" s="639"/>
      <c r="O183" s="639"/>
      <c r="P183" s="639"/>
      <c r="Q183" s="639"/>
      <c r="R183" s="639"/>
      <c r="S183" s="639"/>
      <c r="T183" s="639"/>
      <c r="U183" s="639"/>
      <c r="V183" s="639"/>
      <c r="W183" s="639"/>
      <c r="X183" s="639"/>
      <c r="Y183" s="639"/>
      <c r="Z183" s="639"/>
      <c r="AA183" s="639"/>
      <c r="AB183" s="639"/>
      <c r="AC183" s="639"/>
      <c r="AD183" s="639"/>
      <c r="AE183" s="639"/>
      <c r="AF183" s="639"/>
      <c r="AG183" s="639"/>
      <c r="AH183" s="639"/>
      <c r="AI183" s="639"/>
      <c r="AJ183" s="639"/>
      <c r="AK183" s="640"/>
      <c r="AL183" s="155"/>
      <c r="AM183" s="69" t="b">
        <v>0</v>
      </c>
      <c r="AN183" s="636"/>
      <c r="AO183" s="637"/>
      <c r="AP183" s="637"/>
      <c r="AQ183" s="637"/>
      <c r="AR183" s="637"/>
      <c r="AS183" s="637"/>
      <c r="AT183" s="637"/>
      <c r="AU183" s="637"/>
      <c r="AV183" s="637"/>
      <c r="AW183" s="637"/>
      <c r="AX183" s="637"/>
      <c r="AY183" s="637"/>
      <c r="AZ183" s="637"/>
      <c r="BA183" s="637"/>
      <c r="BB183" s="637"/>
      <c r="BC183" s="638"/>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163</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164</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641" t="s">
        <v>165</v>
      </c>
      <c r="C187" s="642"/>
      <c r="D187" s="642"/>
      <c r="E187" s="642"/>
      <c r="F187" s="642"/>
      <c r="G187" s="642"/>
      <c r="H187" s="642"/>
      <c r="I187" s="642"/>
      <c r="J187" s="642"/>
      <c r="K187" s="642"/>
      <c r="L187" s="642"/>
      <c r="M187" s="642"/>
      <c r="N187" s="642"/>
      <c r="O187" s="642"/>
      <c r="P187" s="642"/>
      <c r="Q187" s="642"/>
      <c r="R187" s="642"/>
      <c r="S187" s="642"/>
      <c r="T187" s="642"/>
      <c r="U187" s="642"/>
      <c r="V187" s="642"/>
      <c r="W187" s="642"/>
      <c r="X187" s="642"/>
      <c r="Y187" s="642"/>
      <c r="Z187" s="642"/>
      <c r="AA187" s="642"/>
      <c r="AB187" s="642"/>
      <c r="AC187" s="642"/>
      <c r="AD187" s="643"/>
      <c r="AE187" s="644" t="s">
        <v>166</v>
      </c>
      <c r="AF187" s="645"/>
      <c r="AG187" s="645"/>
      <c r="AH187" s="645"/>
      <c r="AI187" s="645"/>
      <c r="AJ187" s="646"/>
      <c r="AK187" s="357" t="str">
        <f>IF(AND(AM188=TRUE,OR(Q20=0,AM189=TRUE),AM190=TRUE,AM191=TRUE,AM192=TRUE,AM193=TRUE),"○","×")</f>
        <v>×</v>
      </c>
      <c r="AL187" s="155"/>
      <c r="AM187" s="647" t="s">
        <v>2014</v>
      </c>
      <c r="AN187" s="648"/>
      <c r="AO187" s="648"/>
      <c r="AP187" s="648"/>
      <c r="AQ187" s="648"/>
      <c r="AR187" s="648"/>
      <c r="AS187" s="648"/>
      <c r="AT187" s="648"/>
      <c r="AU187" s="648"/>
      <c r="AV187" s="648"/>
      <c r="AW187" s="648"/>
      <c r="AX187" s="648"/>
      <c r="AY187" s="648"/>
      <c r="AZ187" s="648"/>
      <c r="BA187" s="648"/>
      <c r="BB187" s="648"/>
      <c r="BC187" s="649"/>
    </row>
    <row r="188" spans="1:59" s="165" customFormat="1" ht="26.25" customHeight="1">
      <c r="A188" s="164"/>
      <c r="B188" s="359"/>
      <c r="C188" s="618" t="s">
        <v>167</v>
      </c>
      <c r="D188" s="618"/>
      <c r="E188" s="618"/>
      <c r="F188" s="618"/>
      <c r="G188" s="618"/>
      <c r="H188" s="618"/>
      <c r="I188" s="618"/>
      <c r="J188" s="618"/>
      <c r="K188" s="618"/>
      <c r="L188" s="618"/>
      <c r="M188" s="618"/>
      <c r="N188" s="618"/>
      <c r="O188" s="618"/>
      <c r="P188" s="618"/>
      <c r="Q188" s="618"/>
      <c r="R188" s="618"/>
      <c r="S188" s="618"/>
      <c r="T188" s="618"/>
      <c r="U188" s="618"/>
      <c r="V188" s="618"/>
      <c r="W188" s="618"/>
      <c r="X188" s="618"/>
      <c r="Y188" s="618"/>
      <c r="Z188" s="618"/>
      <c r="AA188" s="618"/>
      <c r="AB188" s="618"/>
      <c r="AC188" s="618"/>
      <c r="AD188" s="619"/>
      <c r="AE188" s="620" t="s">
        <v>168</v>
      </c>
      <c r="AF188" s="621"/>
      <c r="AG188" s="621"/>
      <c r="AH188" s="621"/>
      <c r="AI188" s="621"/>
      <c r="AJ188" s="621"/>
      <c r="AK188" s="622"/>
      <c r="AL188" s="155"/>
      <c r="AM188" s="70" t="b">
        <v>0</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623" t="s">
        <v>2236</v>
      </c>
      <c r="D189" s="623"/>
      <c r="E189" s="623"/>
      <c r="F189" s="623"/>
      <c r="G189" s="623"/>
      <c r="H189" s="623"/>
      <c r="I189" s="623"/>
      <c r="J189" s="623"/>
      <c r="K189" s="623"/>
      <c r="L189" s="623"/>
      <c r="M189" s="623"/>
      <c r="N189" s="623"/>
      <c r="O189" s="623"/>
      <c r="P189" s="623"/>
      <c r="Q189" s="623"/>
      <c r="R189" s="623"/>
      <c r="S189" s="623"/>
      <c r="T189" s="623"/>
      <c r="U189" s="623"/>
      <c r="V189" s="623"/>
      <c r="W189" s="623"/>
      <c r="X189" s="623"/>
      <c r="Y189" s="623"/>
      <c r="Z189" s="623"/>
      <c r="AA189" s="623"/>
      <c r="AB189" s="623"/>
      <c r="AC189" s="623"/>
      <c r="AD189" s="624"/>
      <c r="AE189" s="610" t="s">
        <v>168</v>
      </c>
      <c r="AF189" s="611"/>
      <c r="AG189" s="611"/>
      <c r="AH189" s="611"/>
      <c r="AI189" s="611"/>
      <c r="AJ189" s="611"/>
      <c r="AK189" s="612"/>
      <c r="AL189" s="155"/>
      <c r="AM189" s="69" t="b">
        <v>0</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605" t="s">
        <v>169</v>
      </c>
      <c r="D190" s="605"/>
      <c r="E190" s="605"/>
      <c r="F190" s="605"/>
      <c r="G190" s="605"/>
      <c r="H190" s="605"/>
      <c r="I190" s="605"/>
      <c r="J190" s="605"/>
      <c r="K190" s="605"/>
      <c r="L190" s="605"/>
      <c r="M190" s="605"/>
      <c r="N190" s="605"/>
      <c r="O190" s="605"/>
      <c r="P190" s="605"/>
      <c r="Q190" s="605"/>
      <c r="R190" s="605"/>
      <c r="S190" s="605"/>
      <c r="T190" s="605"/>
      <c r="U190" s="605"/>
      <c r="V190" s="605"/>
      <c r="W190" s="605"/>
      <c r="X190" s="605"/>
      <c r="Y190" s="605"/>
      <c r="Z190" s="605"/>
      <c r="AA190" s="605"/>
      <c r="AB190" s="605"/>
      <c r="AC190" s="605"/>
      <c r="AD190" s="606"/>
      <c r="AE190" s="610" t="s">
        <v>170</v>
      </c>
      <c r="AF190" s="611"/>
      <c r="AG190" s="611"/>
      <c r="AH190" s="611"/>
      <c r="AI190" s="611"/>
      <c r="AJ190" s="611"/>
      <c r="AK190" s="612"/>
      <c r="AL190" s="155"/>
      <c r="AM190" s="69" t="b">
        <v>0</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605" t="s">
        <v>171</v>
      </c>
      <c r="D191" s="605"/>
      <c r="E191" s="605"/>
      <c r="F191" s="605"/>
      <c r="G191" s="605"/>
      <c r="H191" s="605"/>
      <c r="I191" s="605"/>
      <c r="J191" s="605"/>
      <c r="K191" s="605"/>
      <c r="L191" s="605"/>
      <c r="M191" s="605"/>
      <c r="N191" s="605"/>
      <c r="O191" s="605"/>
      <c r="P191" s="605"/>
      <c r="Q191" s="605"/>
      <c r="R191" s="605"/>
      <c r="S191" s="605"/>
      <c r="T191" s="605"/>
      <c r="U191" s="605"/>
      <c r="V191" s="605"/>
      <c r="W191" s="605"/>
      <c r="X191" s="605"/>
      <c r="Y191" s="605"/>
      <c r="Z191" s="605"/>
      <c r="AA191" s="605"/>
      <c r="AB191" s="605"/>
      <c r="AC191" s="605"/>
      <c r="AD191" s="606"/>
      <c r="AE191" s="607" t="s">
        <v>172</v>
      </c>
      <c r="AF191" s="608"/>
      <c r="AG191" s="608"/>
      <c r="AH191" s="608"/>
      <c r="AI191" s="608"/>
      <c r="AJ191" s="608"/>
      <c r="AK191" s="609"/>
      <c r="AL191" s="155"/>
      <c r="AM191" s="69" t="b">
        <v>0</v>
      </c>
    </row>
    <row r="192" spans="1:59" s="165" customFormat="1" ht="23.25" customHeight="1">
      <c r="A192" s="164"/>
      <c r="B192" s="368"/>
      <c r="C192" s="605" t="s">
        <v>173</v>
      </c>
      <c r="D192" s="605"/>
      <c r="E192" s="605"/>
      <c r="F192" s="605"/>
      <c r="G192" s="605"/>
      <c r="H192" s="605"/>
      <c r="I192" s="605"/>
      <c r="J192" s="605"/>
      <c r="K192" s="605"/>
      <c r="L192" s="605"/>
      <c r="M192" s="605"/>
      <c r="N192" s="605"/>
      <c r="O192" s="605"/>
      <c r="P192" s="605"/>
      <c r="Q192" s="605"/>
      <c r="R192" s="605"/>
      <c r="S192" s="605"/>
      <c r="T192" s="605"/>
      <c r="U192" s="605"/>
      <c r="V192" s="605"/>
      <c r="W192" s="605"/>
      <c r="X192" s="605"/>
      <c r="Y192" s="605"/>
      <c r="Z192" s="605"/>
      <c r="AA192" s="605"/>
      <c r="AB192" s="605"/>
      <c r="AC192" s="605"/>
      <c r="AD192" s="606"/>
      <c r="AE192" s="610" t="s">
        <v>174</v>
      </c>
      <c r="AF192" s="611"/>
      <c r="AG192" s="611"/>
      <c r="AH192" s="611"/>
      <c r="AI192" s="611"/>
      <c r="AJ192" s="611"/>
      <c r="AK192" s="612"/>
      <c r="AL192" s="155"/>
      <c r="AM192" s="69" t="b">
        <v>0</v>
      </c>
      <c r="AN192" s="382"/>
      <c r="AO192" s="382"/>
      <c r="AP192" s="382"/>
    </row>
    <row r="193" spans="1:59" s="165" customFormat="1" ht="13.5" customHeight="1" thickBot="1">
      <c r="A193" s="164"/>
      <c r="B193" s="372"/>
      <c r="C193" s="613" t="s">
        <v>175</v>
      </c>
      <c r="D193" s="613"/>
      <c r="E193" s="613"/>
      <c r="F193" s="613"/>
      <c r="G193" s="613"/>
      <c r="H193" s="613"/>
      <c r="I193" s="613"/>
      <c r="J193" s="613"/>
      <c r="K193" s="613"/>
      <c r="L193" s="613"/>
      <c r="M193" s="613"/>
      <c r="N193" s="613"/>
      <c r="O193" s="613"/>
      <c r="P193" s="613"/>
      <c r="Q193" s="613"/>
      <c r="R193" s="613"/>
      <c r="S193" s="613"/>
      <c r="T193" s="613"/>
      <c r="U193" s="613"/>
      <c r="V193" s="613"/>
      <c r="W193" s="613"/>
      <c r="X193" s="613"/>
      <c r="Y193" s="613"/>
      <c r="Z193" s="613"/>
      <c r="AA193" s="613"/>
      <c r="AB193" s="613"/>
      <c r="AC193" s="613"/>
      <c r="AD193" s="614"/>
      <c r="AE193" s="615" t="s">
        <v>176</v>
      </c>
      <c r="AF193" s="616"/>
      <c r="AG193" s="616"/>
      <c r="AH193" s="616"/>
      <c r="AI193" s="616"/>
      <c r="AJ193" s="616"/>
      <c r="AK193" s="617"/>
      <c r="AL193" s="155"/>
      <c r="AM193" s="69" t="b">
        <v>0</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177</v>
      </c>
      <c r="C195" s="384" t="s">
        <v>178</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177</v>
      </c>
      <c r="C196" s="599" t="s">
        <v>2221</v>
      </c>
      <c r="D196" s="599"/>
      <c r="E196" s="599"/>
      <c r="F196" s="599"/>
      <c r="G196" s="599"/>
      <c r="H196" s="599"/>
      <c r="I196" s="599"/>
      <c r="J196" s="599"/>
      <c r="K196" s="599"/>
      <c r="L196" s="599"/>
      <c r="M196" s="599"/>
      <c r="N196" s="599"/>
      <c r="O196" s="599"/>
      <c r="P196" s="599"/>
      <c r="Q196" s="599"/>
      <c r="R196" s="599"/>
      <c r="S196" s="599"/>
      <c r="T196" s="599"/>
      <c r="U196" s="599"/>
      <c r="V196" s="599"/>
      <c r="W196" s="599"/>
      <c r="X196" s="599"/>
      <c r="Y196" s="599"/>
      <c r="Z196" s="599"/>
      <c r="AA196" s="599"/>
      <c r="AB196" s="599"/>
      <c r="AC196" s="599"/>
      <c r="AD196" s="599"/>
      <c r="AE196" s="599"/>
      <c r="AF196" s="599"/>
      <c r="AG196" s="599"/>
      <c r="AH196" s="599"/>
      <c r="AI196" s="599"/>
      <c r="AJ196" s="599"/>
      <c r="AK196" s="599"/>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600" t="s">
        <v>179</v>
      </c>
      <c r="D199" s="600"/>
      <c r="E199" s="600"/>
      <c r="F199" s="600"/>
      <c r="G199" s="600"/>
      <c r="H199" s="600"/>
      <c r="I199" s="600"/>
      <c r="J199" s="600"/>
      <c r="K199" s="600"/>
      <c r="L199" s="600"/>
      <c r="M199" s="600"/>
      <c r="N199" s="600"/>
      <c r="O199" s="600"/>
      <c r="P199" s="600"/>
      <c r="Q199" s="600"/>
      <c r="R199" s="600"/>
      <c r="S199" s="600"/>
      <c r="T199" s="600"/>
      <c r="U199" s="600"/>
      <c r="V199" s="600"/>
      <c r="W199" s="600"/>
      <c r="X199" s="600"/>
      <c r="Y199" s="600"/>
      <c r="Z199" s="600"/>
      <c r="AA199" s="600"/>
      <c r="AB199" s="600"/>
      <c r="AC199" s="600"/>
      <c r="AD199" s="600"/>
      <c r="AE199" s="600"/>
      <c r="AF199" s="600"/>
      <c r="AG199" s="600"/>
      <c r="AH199" s="600"/>
      <c r="AI199" s="600"/>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601"/>
      <c r="F201" s="602"/>
      <c r="G201" s="393" t="s">
        <v>73</v>
      </c>
      <c r="H201" s="601"/>
      <c r="I201" s="602"/>
      <c r="J201" s="393" t="s">
        <v>181</v>
      </c>
      <c r="K201" s="601"/>
      <c r="L201" s="602"/>
      <c r="M201" s="393" t="s">
        <v>182</v>
      </c>
      <c r="N201" s="381"/>
      <c r="O201" s="603" t="s">
        <v>20</v>
      </c>
      <c r="P201" s="603"/>
      <c r="Q201" s="603"/>
      <c r="R201" s="604" t="str">
        <f>IF(H7="","",H7)</f>
        <v/>
      </c>
      <c r="S201" s="604"/>
      <c r="T201" s="604"/>
      <c r="U201" s="604"/>
      <c r="V201" s="604"/>
      <c r="W201" s="604"/>
      <c r="X201" s="604"/>
      <c r="Y201" s="604"/>
      <c r="Z201" s="604"/>
      <c r="AA201" s="604"/>
      <c r="AB201" s="604"/>
      <c r="AC201" s="604"/>
      <c r="AD201" s="604"/>
      <c r="AE201" s="604"/>
      <c r="AF201" s="604"/>
      <c r="AG201" s="604"/>
      <c r="AH201" s="604"/>
      <c r="AI201" s="604"/>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595" t="s">
        <v>183</v>
      </c>
      <c r="P202" s="595"/>
      <c r="Q202" s="595"/>
      <c r="R202" s="596" t="s">
        <v>22</v>
      </c>
      <c r="S202" s="596"/>
      <c r="T202" s="597"/>
      <c r="U202" s="597"/>
      <c r="V202" s="597"/>
      <c r="W202" s="597"/>
      <c r="X202" s="597"/>
      <c r="Y202" s="598" t="s">
        <v>23</v>
      </c>
      <c r="Z202" s="598"/>
      <c r="AA202" s="597"/>
      <c r="AB202" s="597"/>
      <c r="AC202" s="597"/>
      <c r="AD202" s="597"/>
      <c r="AE202" s="597"/>
      <c r="AF202" s="597"/>
      <c r="AG202" s="597"/>
      <c r="AH202" s="597"/>
      <c r="AI202" s="597"/>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184</v>
      </c>
      <c r="C205" s="407"/>
      <c r="D205" s="164"/>
      <c r="E205" s="164"/>
      <c r="F205" s="162" t="s">
        <v>185</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2193</v>
      </c>
      <c r="AL205" s="155"/>
      <c r="AM205" s="157"/>
    </row>
    <row r="206" spans="1:59" ht="17.25" customHeight="1">
      <c r="A206" s="155"/>
      <c r="B206" s="413" t="s">
        <v>27</v>
      </c>
      <c r="C206" s="414" t="s">
        <v>2172</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0</v>
      </c>
      <c r="AL206" s="155"/>
    </row>
    <row r="207" spans="1:59" s="248" customFormat="1" ht="12" customHeight="1">
      <c r="A207" s="190"/>
      <c r="B207" s="214" t="s">
        <v>177</v>
      </c>
      <c r="C207" s="385" t="s">
        <v>186</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569" t="s">
        <v>187</v>
      </c>
      <c r="C209" s="569"/>
      <c r="D209" s="569"/>
      <c r="E209" s="569"/>
      <c r="F209" s="569"/>
      <c r="G209" s="569"/>
      <c r="H209" s="569"/>
      <c r="I209" s="569"/>
      <c r="J209" s="569"/>
      <c r="K209" s="569"/>
      <c r="L209" s="569"/>
      <c r="M209" s="569"/>
      <c r="N209" s="569"/>
      <c r="O209" s="569"/>
      <c r="P209" s="569"/>
      <c r="Q209" s="569"/>
      <c r="R209" s="569"/>
      <c r="S209" s="569"/>
      <c r="T209" s="569"/>
      <c r="U209" s="569"/>
      <c r="V209" s="569"/>
      <c r="W209" s="569"/>
      <c r="X209" s="569"/>
      <c r="Y209" s="569"/>
      <c r="Z209" s="569"/>
      <c r="AA209" s="569"/>
      <c r="AB209" s="569"/>
      <c r="AC209" s="569"/>
      <c r="AD209" s="569"/>
      <c r="AE209" s="569"/>
      <c r="AF209" s="569"/>
      <c r="AG209" s="569"/>
      <c r="AH209" s="569"/>
      <c r="AI209" s="569"/>
      <c r="AJ209" s="569"/>
      <c r="AK209" s="569"/>
      <c r="AL209" s="155"/>
    </row>
    <row r="210" spans="1:60">
      <c r="A210" s="155"/>
      <c r="B210" s="583" t="s">
        <v>188</v>
      </c>
      <c r="C210" s="586" t="s">
        <v>189</v>
      </c>
      <c r="D210" s="587"/>
      <c r="E210" s="587"/>
      <c r="F210" s="587"/>
      <c r="G210" s="587"/>
      <c r="H210" s="587"/>
      <c r="I210" s="587"/>
      <c r="J210" s="587"/>
      <c r="K210" s="587"/>
      <c r="L210" s="587"/>
      <c r="M210" s="587"/>
      <c r="N210" s="587"/>
      <c r="O210" s="587"/>
      <c r="P210" s="587"/>
      <c r="Q210" s="587"/>
      <c r="R210" s="587"/>
      <c r="S210" s="587"/>
      <c r="T210" s="587"/>
      <c r="U210" s="587"/>
      <c r="V210" s="587"/>
      <c r="W210" s="587"/>
      <c r="X210" s="587"/>
      <c r="Y210" s="587"/>
      <c r="Z210" s="587"/>
      <c r="AA210" s="587"/>
      <c r="AB210" s="587"/>
      <c r="AC210" s="587"/>
      <c r="AD210" s="587"/>
      <c r="AE210" s="587"/>
      <c r="AF210" s="587"/>
      <c r="AG210" s="587"/>
      <c r="AH210" s="587"/>
      <c r="AI210" s="587"/>
      <c r="AJ210" s="588"/>
      <c r="AK210" s="416" t="str">
        <f>Y20</f>
        <v/>
      </c>
      <c r="AL210" s="155"/>
    </row>
    <row r="211" spans="1:60">
      <c r="A211" s="155"/>
      <c r="B211" s="584"/>
      <c r="C211" s="589" t="s">
        <v>190</v>
      </c>
      <c r="D211" s="590"/>
      <c r="E211" s="590"/>
      <c r="F211" s="590"/>
      <c r="G211" s="590"/>
      <c r="H211" s="590"/>
      <c r="I211" s="590"/>
      <c r="J211" s="590"/>
      <c r="K211" s="590"/>
      <c r="L211" s="590"/>
      <c r="M211" s="590"/>
      <c r="N211" s="590"/>
      <c r="O211" s="590"/>
      <c r="P211" s="590"/>
      <c r="Q211" s="590"/>
      <c r="R211" s="590"/>
      <c r="S211" s="590"/>
      <c r="T211" s="590"/>
      <c r="U211" s="590"/>
      <c r="V211" s="590"/>
      <c r="W211" s="590"/>
      <c r="X211" s="590"/>
      <c r="Y211" s="590"/>
      <c r="Z211" s="590"/>
      <c r="AA211" s="590"/>
      <c r="AB211" s="590"/>
      <c r="AC211" s="590"/>
      <c r="AD211" s="590"/>
      <c r="AE211" s="590"/>
      <c r="AF211" s="590"/>
      <c r="AG211" s="590"/>
      <c r="AH211" s="590"/>
      <c r="AI211" s="590"/>
      <c r="AJ211" s="591"/>
      <c r="AK211" s="416" t="str">
        <f>Y21</f>
        <v>○</v>
      </c>
      <c r="AL211" s="155"/>
    </row>
    <row r="212" spans="1:60">
      <c r="A212" s="155"/>
      <c r="B212" s="585"/>
      <c r="C212" s="589" t="s">
        <v>191</v>
      </c>
      <c r="D212" s="590"/>
      <c r="E212" s="590"/>
      <c r="F212" s="590"/>
      <c r="G212" s="590"/>
      <c r="H212" s="590"/>
      <c r="I212" s="590"/>
      <c r="J212" s="590"/>
      <c r="K212" s="590"/>
      <c r="L212" s="590"/>
      <c r="M212" s="590"/>
      <c r="N212" s="590"/>
      <c r="O212" s="590"/>
      <c r="P212" s="590"/>
      <c r="Q212" s="590"/>
      <c r="R212" s="590"/>
      <c r="S212" s="590"/>
      <c r="T212" s="590"/>
      <c r="U212" s="590"/>
      <c r="V212" s="590"/>
      <c r="W212" s="590"/>
      <c r="X212" s="590"/>
      <c r="Y212" s="590"/>
      <c r="Z212" s="590"/>
      <c r="AA212" s="590"/>
      <c r="AB212" s="590"/>
      <c r="AC212" s="590"/>
      <c r="AD212" s="590"/>
      <c r="AE212" s="590"/>
      <c r="AF212" s="590"/>
      <c r="AG212" s="590"/>
      <c r="AH212" s="590"/>
      <c r="AI212" s="590"/>
      <c r="AJ212" s="591"/>
      <c r="AK212" s="416" t="str">
        <f>IF(Y25="○","○",IF(AA25="○","○","×"))</f>
        <v>×</v>
      </c>
      <c r="AL212" s="155"/>
    </row>
    <row r="213" spans="1:60">
      <c r="A213" s="155"/>
      <c r="B213" s="417" t="s">
        <v>192</v>
      </c>
      <c r="C213" s="589" t="s">
        <v>193</v>
      </c>
      <c r="D213" s="590"/>
      <c r="E213" s="590"/>
      <c r="F213" s="590"/>
      <c r="G213" s="590"/>
      <c r="H213" s="590"/>
      <c r="I213" s="590"/>
      <c r="J213" s="590"/>
      <c r="K213" s="590"/>
      <c r="L213" s="590"/>
      <c r="M213" s="590"/>
      <c r="N213" s="590"/>
      <c r="O213" s="590"/>
      <c r="P213" s="590"/>
      <c r="Q213" s="590"/>
      <c r="R213" s="590"/>
      <c r="S213" s="590"/>
      <c r="T213" s="590"/>
      <c r="U213" s="590"/>
      <c r="V213" s="590"/>
      <c r="W213" s="590"/>
      <c r="X213" s="590"/>
      <c r="Y213" s="590"/>
      <c r="Z213" s="590"/>
      <c r="AA213" s="590"/>
      <c r="AB213" s="590"/>
      <c r="AC213" s="590"/>
      <c r="AD213" s="590"/>
      <c r="AE213" s="590"/>
      <c r="AF213" s="590"/>
      <c r="AG213" s="590"/>
      <c r="AH213" s="590"/>
      <c r="AI213" s="590"/>
      <c r="AJ213" s="591"/>
      <c r="AK213" s="416" t="str">
        <f>AB37</f>
        <v>×</v>
      </c>
      <c r="AL213" s="155"/>
    </row>
    <row r="214" spans="1:60">
      <c r="A214" s="155"/>
      <c r="B214" s="418" t="s">
        <v>194</v>
      </c>
      <c r="C214" s="592" t="s">
        <v>195</v>
      </c>
      <c r="D214" s="593"/>
      <c r="E214" s="593"/>
      <c r="F214" s="593"/>
      <c r="G214" s="593"/>
      <c r="H214" s="593"/>
      <c r="I214" s="593"/>
      <c r="J214" s="593"/>
      <c r="K214" s="593"/>
      <c r="L214" s="593"/>
      <c r="M214" s="593"/>
      <c r="N214" s="593"/>
      <c r="O214" s="593"/>
      <c r="P214" s="593"/>
      <c r="Q214" s="593"/>
      <c r="R214" s="593"/>
      <c r="S214" s="593"/>
      <c r="T214" s="593"/>
      <c r="U214" s="593"/>
      <c r="V214" s="593"/>
      <c r="W214" s="593"/>
      <c r="X214" s="593"/>
      <c r="Y214" s="593"/>
      <c r="Z214" s="593"/>
      <c r="AA214" s="593"/>
      <c r="AB214" s="593"/>
      <c r="AC214" s="593"/>
      <c r="AD214" s="593"/>
      <c r="AE214" s="593"/>
      <c r="AF214" s="593"/>
      <c r="AG214" s="593"/>
      <c r="AH214" s="593"/>
      <c r="AI214" s="593"/>
      <c r="AJ214" s="594"/>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569" t="s">
        <v>2226</v>
      </c>
      <c r="C216" s="569"/>
      <c r="D216" s="569"/>
      <c r="E216" s="569"/>
      <c r="F216" s="569"/>
      <c r="G216" s="569"/>
      <c r="H216" s="569"/>
      <c r="I216" s="569"/>
      <c r="J216" s="569"/>
      <c r="K216" s="569"/>
      <c r="L216" s="569"/>
      <c r="M216" s="569"/>
      <c r="N216" s="569"/>
      <c r="O216" s="569"/>
      <c r="P216" s="569"/>
      <c r="Q216" s="569"/>
      <c r="R216" s="569"/>
      <c r="S216" s="569"/>
      <c r="T216" s="569"/>
      <c r="U216" s="569"/>
      <c r="V216" s="569"/>
      <c r="W216" s="569"/>
      <c r="X216" s="569"/>
      <c r="Y216" s="569"/>
      <c r="Z216" s="569"/>
      <c r="AA216" s="569"/>
      <c r="AB216" s="569"/>
      <c r="AC216" s="569"/>
      <c r="AD216" s="569"/>
      <c r="AE216" s="569"/>
      <c r="AF216" s="569"/>
      <c r="AG216" s="569"/>
      <c r="AH216" s="569"/>
      <c r="AI216" s="569"/>
      <c r="AJ216" s="569"/>
      <c r="AK216" s="569"/>
      <c r="AL216" s="155"/>
      <c r="AM216" s="157"/>
    </row>
    <row r="217" spans="1:60" s="375" customFormat="1">
      <c r="A217" s="371"/>
      <c r="B217" s="419" t="s">
        <v>188</v>
      </c>
      <c r="C217" s="570" t="s">
        <v>196</v>
      </c>
      <c r="D217" s="571"/>
      <c r="E217" s="571"/>
      <c r="F217" s="571"/>
      <c r="G217" s="571"/>
      <c r="H217" s="571"/>
      <c r="I217" s="572"/>
      <c r="J217" s="573" t="s">
        <v>197</v>
      </c>
      <c r="K217" s="573"/>
      <c r="L217" s="573"/>
      <c r="M217" s="573"/>
      <c r="N217" s="573"/>
      <c r="O217" s="573"/>
      <c r="P217" s="573"/>
      <c r="Q217" s="573"/>
      <c r="R217" s="573"/>
      <c r="S217" s="573"/>
      <c r="T217" s="573"/>
      <c r="U217" s="573"/>
      <c r="V217" s="573"/>
      <c r="W217" s="573"/>
      <c r="X217" s="573"/>
      <c r="Y217" s="573"/>
      <c r="Z217" s="573"/>
      <c r="AA217" s="573"/>
      <c r="AB217" s="573"/>
      <c r="AC217" s="573"/>
      <c r="AD217" s="573"/>
      <c r="AE217" s="573"/>
      <c r="AF217" s="573"/>
      <c r="AG217" s="573"/>
      <c r="AH217" s="573"/>
      <c r="AI217" s="573"/>
      <c r="AJ217" s="574"/>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565" t="s">
        <v>192</v>
      </c>
      <c r="C218" s="566" t="s">
        <v>198</v>
      </c>
      <c r="D218" s="566"/>
      <c r="E218" s="566"/>
      <c r="F218" s="566"/>
      <c r="G218" s="566"/>
      <c r="H218" s="566"/>
      <c r="I218" s="566"/>
      <c r="J218" s="567" t="s">
        <v>199</v>
      </c>
      <c r="K218" s="567"/>
      <c r="L218" s="567"/>
      <c r="M218" s="567"/>
      <c r="N218" s="567"/>
      <c r="O218" s="567"/>
      <c r="P218" s="567"/>
      <c r="Q218" s="567"/>
      <c r="R218" s="567"/>
      <c r="S218" s="567"/>
      <c r="T218" s="567"/>
      <c r="U218" s="567"/>
      <c r="V218" s="567"/>
      <c r="W218" s="567"/>
      <c r="X218" s="567"/>
      <c r="Y218" s="567"/>
      <c r="Z218" s="567"/>
      <c r="AA218" s="567"/>
      <c r="AB218" s="567"/>
      <c r="AC218" s="567"/>
      <c r="AD218" s="567"/>
      <c r="AE218" s="567"/>
      <c r="AF218" s="567"/>
      <c r="AG218" s="567"/>
      <c r="AH218" s="567"/>
      <c r="AI218" s="567"/>
      <c r="AJ218" s="568"/>
      <c r="AK218" s="416" t="str">
        <f>Z75</f>
        <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565"/>
      <c r="C219" s="566"/>
      <c r="D219" s="566"/>
      <c r="E219" s="566"/>
      <c r="F219" s="566"/>
      <c r="G219" s="566"/>
      <c r="H219" s="566"/>
      <c r="I219" s="566"/>
      <c r="J219" s="567" t="s">
        <v>200</v>
      </c>
      <c r="K219" s="567"/>
      <c r="L219" s="567"/>
      <c r="M219" s="567"/>
      <c r="N219" s="567"/>
      <c r="O219" s="567"/>
      <c r="P219" s="567"/>
      <c r="Q219" s="567"/>
      <c r="R219" s="567"/>
      <c r="S219" s="567"/>
      <c r="T219" s="567"/>
      <c r="U219" s="567"/>
      <c r="V219" s="567"/>
      <c r="W219" s="567"/>
      <c r="X219" s="567"/>
      <c r="Y219" s="567"/>
      <c r="Z219" s="567"/>
      <c r="AA219" s="567"/>
      <c r="AB219" s="567"/>
      <c r="AC219" s="567"/>
      <c r="AD219" s="567"/>
      <c r="AE219" s="567"/>
      <c r="AF219" s="567"/>
      <c r="AG219" s="567"/>
      <c r="AH219" s="567"/>
      <c r="AI219" s="567"/>
      <c r="AJ219" s="568"/>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565"/>
      <c r="C220" s="566"/>
      <c r="D220" s="566"/>
      <c r="E220" s="566"/>
      <c r="F220" s="566"/>
      <c r="G220" s="566"/>
      <c r="H220" s="566"/>
      <c r="I220" s="566"/>
      <c r="J220" s="567" t="s">
        <v>2225</v>
      </c>
      <c r="K220" s="567"/>
      <c r="L220" s="567"/>
      <c r="M220" s="567"/>
      <c r="N220" s="567"/>
      <c r="O220" s="567"/>
      <c r="P220" s="567"/>
      <c r="Q220" s="567"/>
      <c r="R220" s="567"/>
      <c r="S220" s="567"/>
      <c r="T220" s="567"/>
      <c r="U220" s="567"/>
      <c r="V220" s="567"/>
      <c r="W220" s="567"/>
      <c r="X220" s="567"/>
      <c r="Y220" s="567"/>
      <c r="Z220" s="567"/>
      <c r="AA220" s="567"/>
      <c r="AB220" s="567"/>
      <c r="AC220" s="567"/>
      <c r="AD220" s="567"/>
      <c r="AE220" s="567"/>
      <c r="AF220" s="567"/>
      <c r="AG220" s="567"/>
      <c r="AH220" s="567"/>
      <c r="AI220" s="567"/>
      <c r="AJ220" s="568"/>
      <c r="AK220" s="416" t="str">
        <f>AI82</f>
        <v/>
      </c>
      <c r="AL220" s="421"/>
      <c r="AM220" s="157"/>
    </row>
    <row r="221" spans="1:60" s="375" customFormat="1" ht="25.5" customHeight="1">
      <c r="A221" s="371"/>
      <c r="B221" s="565"/>
      <c r="C221" s="566"/>
      <c r="D221" s="566"/>
      <c r="E221" s="566"/>
      <c r="F221" s="566"/>
      <c r="G221" s="566"/>
      <c r="H221" s="566"/>
      <c r="I221" s="566"/>
      <c r="J221" s="567" t="s">
        <v>201</v>
      </c>
      <c r="K221" s="567"/>
      <c r="L221" s="567"/>
      <c r="M221" s="567"/>
      <c r="N221" s="567"/>
      <c r="O221" s="567"/>
      <c r="P221" s="567"/>
      <c r="Q221" s="567"/>
      <c r="R221" s="567"/>
      <c r="S221" s="567"/>
      <c r="T221" s="567"/>
      <c r="U221" s="567"/>
      <c r="V221" s="567"/>
      <c r="W221" s="567"/>
      <c r="X221" s="567"/>
      <c r="Y221" s="567"/>
      <c r="Z221" s="567"/>
      <c r="AA221" s="567"/>
      <c r="AB221" s="567"/>
      <c r="AC221" s="567"/>
      <c r="AD221" s="567"/>
      <c r="AE221" s="567"/>
      <c r="AF221" s="567"/>
      <c r="AG221" s="567"/>
      <c r="AH221" s="567"/>
      <c r="AI221" s="567"/>
      <c r="AJ221" s="568"/>
      <c r="AK221" s="416" t="str">
        <f>AI87</f>
        <v/>
      </c>
      <c r="AL221" s="421"/>
      <c r="AM221" s="157"/>
    </row>
    <row r="222" spans="1:60" s="375" customFormat="1" ht="48.75" customHeight="1">
      <c r="A222" s="371"/>
      <c r="B222" s="565" t="s">
        <v>194</v>
      </c>
      <c r="C222" s="566" t="s">
        <v>203</v>
      </c>
      <c r="D222" s="566"/>
      <c r="E222" s="566"/>
      <c r="F222" s="566"/>
      <c r="G222" s="566"/>
      <c r="H222" s="566"/>
      <c r="I222" s="566"/>
      <c r="J222" s="567" t="s">
        <v>2224</v>
      </c>
      <c r="K222" s="567"/>
      <c r="L222" s="567"/>
      <c r="M222" s="567"/>
      <c r="N222" s="567"/>
      <c r="O222" s="567"/>
      <c r="P222" s="567"/>
      <c r="Q222" s="567"/>
      <c r="R222" s="567"/>
      <c r="S222" s="567"/>
      <c r="T222" s="567"/>
      <c r="U222" s="567"/>
      <c r="V222" s="567"/>
      <c r="W222" s="567"/>
      <c r="X222" s="567"/>
      <c r="Y222" s="567"/>
      <c r="Z222" s="567"/>
      <c r="AA222" s="567"/>
      <c r="AB222" s="567"/>
      <c r="AC222" s="567"/>
      <c r="AD222" s="567"/>
      <c r="AE222" s="567"/>
      <c r="AF222" s="567"/>
      <c r="AG222" s="567"/>
      <c r="AH222" s="567"/>
      <c r="AI222" s="567"/>
      <c r="AJ222" s="568"/>
      <c r="AK222" s="416" t="str">
        <f>IF(AI93="該当",IF(AND(OR(T98="○",AK103="○"),OR(T106="○",AK114="○")),"○","×"),"")</f>
        <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565"/>
      <c r="C223" s="566"/>
      <c r="D223" s="566"/>
      <c r="E223" s="566"/>
      <c r="F223" s="566"/>
      <c r="G223" s="566"/>
      <c r="H223" s="566"/>
      <c r="I223" s="566"/>
      <c r="J223" s="567" t="s">
        <v>2223</v>
      </c>
      <c r="K223" s="567"/>
      <c r="L223" s="567"/>
      <c r="M223" s="567"/>
      <c r="N223" s="567"/>
      <c r="O223" s="567"/>
      <c r="P223" s="567"/>
      <c r="Q223" s="567"/>
      <c r="R223" s="567"/>
      <c r="S223" s="567"/>
      <c r="T223" s="567"/>
      <c r="U223" s="567"/>
      <c r="V223" s="567"/>
      <c r="W223" s="567"/>
      <c r="X223" s="567"/>
      <c r="Y223" s="567"/>
      <c r="Z223" s="567"/>
      <c r="AA223" s="567"/>
      <c r="AB223" s="567"/>
      <c r="AC223" s="567"/>
      <c r="AD223" s="567"/>
      <c r="AE223" s="567"/>
      <c r="AF223" s="567"/>
      <c r="AG223" s="567"/>
      <c r="AH223" s="567"/>
      <c r="AI223" s="567"/>
      <c r="AJ223" s="568"/>
      <c r="AK223" s="416" t="str">
        <f>IF(AI95="該当",IF(OR(OR(T98="○",AK103="○"),OR(T106="○",AK114="○")),"○","×"),"")</f>
        <v>×</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202</v>
      </c>
      <c r="C224" s="566" t="s">
        <v>204</v>
      </c>
      <c r="D224" s="566"/>
      <c r="E224" s="566"/>
      <c r="F224" s="566"/>
      <c r="G224" s="566"/>
      <c r="H224" s="566"/>
      <c r="I224" s="566"/>
      <c r="J224" s="567" t="s">
        <v>205</v>
      </c>
      <c r="K224" s="567"/>
      <c r="L224" s="567"/>
      <c r="M224" s="567"/>
      <c r="N224" s="567"/>
      <c r="O224" s="567"/>
      <c r="P224" s="567"/>
      <c r="Q224" s="567"/>
      <c r="R224" s="567"/>
      <c r="S224" s="567"/>
      <c r="T224" s="567"/>
      <c r="U224" s="567"/>
      <c r="V224" s="567"/>
      <c r="W224" s="567"/>
      <c r="X224" s="567"/>
      <c r="Y224" s="567"/>
      <c r="Z224" s="567"/>
      <c r="AA224" s="567"/>
      <c r="AB224" s="567"/>
      <c r="AC224" s="567"/>
      <c r="AD224" s="567"/>
      <c r="AE224" s="567"/>
      <c r="AF224" s="567"/>
      <c r="AG224" s="567"/>
      <c r="AH224" s="567"/>
      <c r="AI224" s="567"/>
      <c r="AJ224" s="568"/>
      <c r="AK224" s="416" t="str">
        <f>IF(AM116="","",IF(OR(S118="○",AK125="○"),"○","×"))</f>
        <v/>
      </c>
      <c r="AL224" s="155"/>
      <c r="AM224" s="157"/>
    </row>
    <row r="225" spans="1:60" s="165" customFormat="1" ht="36" customHeight="1">
      <c r="A225" s="164"/>
      <c r="B225" s="417" t="s">
        <v>2173</v>
      </c>
      <c r="C225" s="566" t="s">
        <v>206</v>
      </c>
      <c r="D225" s="566"/>
      <c r="E225" s="566"/>
      <c r="F225" s="566"/>
      <c r="G225" s="566"/>
      <c r="H225" s="566"/>
      <c r="I225" s="566"/>
      <c r="J225" s="567" t="s">
        <v>207</v>
      </c>
      <c r="K225" s="567"/>
      <c r="L225" s="567"/>
      <c r="M225" s="567"/>
      <c r="N225" s="567"/>
      <c r="O225" s="567"/>
      <c r="P225" s="567"/>
      <c r="Q225" s="567"/>
      <c r="R225" s="567"/>
      <c r="S225" s="567"/>
      <c r="T225" s="567"/>
      <c r="U225" s="567"/>
      <c r="V225" s="567"/>
      <c r="W225" s="567"/>
      <c r="X225" s="567"/>
      <c r="Y225" s="567"/>
      <c r="Z225" s="567"/>
      <c r="AA225" s="567"/>
      <c r="AB225" s="567"/>
      <c r="AC225" s="567"/>
      <c r="AD225" s="567"/>
      <c r="AE225" s="567"/>
      <c r="AF225" s="567"/>
      <c r="AG225" s="567"/>
      <c r="AH225" s="567"/>
      <c r="AI225" s="567"/>
      <c r="AJ225" s="568"/>
      <c r="AK225" s="416" t="str">
        <f>IF(OR(AND(AD129&lt;&gt;"×",AD131&lt;&gt;"×"),AK134="○"),"○","×")</f>
        <v>○</v>
      </c>
      <c r="AL225" s="155"/>
      <c r="AM225" s="157"/>
    </row>
    <row r="226" spans="1:60" s="165" customFormat="1">
      <c r="A226" s="164"/>
      <c r="B226" s="417" t="s">
        <v>2174</v>
      </c>
      <c r="C226" s="566" t="s">
        <v>209</v>
      </c>
      <c r="D226" s="566"/>
      <c r="E226" s="566"/>
      <c r="F226" s="566"/>
      <c r="G226" s="566"/>
      <c r="H226" s="566"/>
      <c r="I226" s="566"/>
      <c r="J226" s="573" t="s">
        <v>2222</v>
      </c>
      <c r="K226" s="573"/>
      <c r="L226" s="573"/>
      <c r="M226" s="573"/>
      <c r="N226" s="573"/>
      <c r="O226" s="573"/>
      <c r="P226" s="573"/>
      <c r="Q226" s="573"/>
      <c r="R226" s="573"/>
      <c r="S226" s="573"/>
      <c r="T226" s="573"/>
      <c r="U226" s="573"/>
      <c r="V226" s="573"/>
      <c r="W226" s="573"/>
      <c r="X226" s="573"/>
      <c r="Y226" s="573"/>
      <c r="Z226" s="573"/>
      <c r="AA226" s="573"/>
      <c r="AB226" s="573"/>
      <c r="AC226" s="573"/>
      <c r="AD226" s="573"/>
      <c r="AE226" s="573"/>
      <c r="AF226" s="573"/>
      <c r="AG226" s="573"/>
      <c r="AH226" s="573"/>
      <c r="AI226" s="573"/>
      <c r="AJ226" s="574"/>
      <c r="AK226" s="416" t="str">
        <f>IF(AND(S143="",S144=""),"",IF(AND(S143&lt;&gt;"×",S144&lt;&gt;"×"),"○","×"))</f>
        <v>○</v>
      </c>
      <c r="AL226" s="422"/>
      <c r="AM226" s="157"/>
    </row>
    <row r="227" spans="1:60" s="165" customFormat="1">
      <c r="A227" s="164"/>
      <c r="B227" s="565" t="s">
        <v>208</v>
      </c>
      <c r="C227" s="566" t="s">
        <v>210</v>
      </c>
      <c r="D227" s="566"/>
      <c r="E227" s="566"/>
      <c r="F227" s="566"/>
      <c r="G227" s="566"/>
      <c r="H227" s="566"/>
      <c r="I227" s="566"/>
      <c r="J227" s="573" t="s">
        <v>211</v>
      </c>
      <c r="K227" s="573"/>
      <c r="L227" s="573"/>
      <c r="M227" s="573"/>
      <c r="N227" s="573"/>
      <c r="O227" s="573"/>
      <c r="P227" s="573"/>
      <c r="Q227" s="573"/>
      <c r="R227" s="573"/>
      <c r="S227" s="573"/>
      <c r="T227" s="573"/>
      <c r="U227" s="573"/>
      <c r="V227" s="573"/>
      <c r="W227" s="573"/>
      <c r="X227" s="573"/>
      <c r="Y227" s="573"/>
      <c r="Z227" s="573"/>
      <c r="AA227" s="573"/>
      <c r="AB227" s="573"/>
      <c r="AC227" s="573"/>
      <c r="AD227" s="573"/>
      <c r="AE227" s="573"/>
      <c r="AF227" s="573"/>
      <c r="AG227" s="573"/>
      <c r="AH227" s="573"/>
      <c r="AI227" s="573"/>
      <c r="AJ227" s="574"/>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579"/>
      <c r="C228" s="580"/>
      <c r="D228" s="580"/>
      <c r="E228" s="580"/>
      <c r="F228" s="580"/>
      <c r="G228" s="580"/>
      <c r="H228" s="580"/>
      <c r="I228" s="580"/>
      <c r="J228" s="581" t="s">
        <v>212</v>
      </c>
      <c r="K228" s="581"/>
      <c r="L228" s="581"/>
      <c r="M228" s="581"/>
      <c r="N228" s="581"/>
      <c r="O228" s="581"/>
      <c r="P228" s="581"/>
      <c r="Q228" s="581"/>
      <c r="R228" s="581"/>
      <c r="S228" s="581"/>
      <c r="T228" s="581"/>
      <c r="U228" s="581"/>
      <c r="V228" s="581"/>
      <c r="W228" s="581"/>
      <c r="X228" s="581"/>
      <c r="Y228" s="581"/>
      <c r="Z228" s="581"/>
      <c r="AA228" s="581"/>
      <c r="AB228" s="581"/>
      <c r="AC228" s="581"/>
      <c r="AD228" s="581"/>
      <c r="AE228" s="581"/>
      <c r="AF228" s="581"/>
      <c r="AG228" s="581"/>
      <c r="AH228" s="581"/>
      <c r="AI228" s="581"/>
      <c r="AJ228" s="582"/>
      <c r="AK228" s="416" t="str">
        <f>AK181</f>
        <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569" t="s">
        <v>213</v>
      </c>
      <c r="C230" s="569"/>
      <c r="D230" s="569"/>
      <c r="E230" s="569"/>
      <c r="F230" s="569"/>
      <c r="G230" s="569"/>
      <c r="H230" s="569"/>
      <c r="I230" s="569"/>
      <c r="J230" s="569"/>
      <c r="K230" s="569"/>
      <c r="L230" s="569"/>
      <c r="M230" s="569"/>
      <c r="N230" s="569"/>
      <c r="O230" s="569"/>
      <c r="P230" s="569"/>
      <c r="Q230" s="569"/>
      <c r="R230" s="569"/>
      <c r="S230" s="569"/>
      <c r="T230" s="569"/>
      <c r="U230" s="569"/>
      <c r="V230" s="569"/>
      <c r="W230" s="569"/>
      <c r="X230" s="569"/>
      <c r="Y230" s="569"/>
      <c r="Z230" s="569"/>
      <c r="AA230" s="569"/>
      <c r="AB230" s="569"/>
      <c r="AC230" s="569"/>
      <c r="AD230" s="569"/>
      <c r="AE230" s="569"/>
      <c r="AF230" s="569"/>
      <c r="AG230" s="569"/>
      <c r="AH230" s="569"/>
      <c r="AI230" s="569"/>
      <c r="AJ230" s="569"/>
      <c r="AK230" s="569"/>
      <c r="AL230" s="155"/>
    </row>
    <row r="231" spans="1:60">
      <c r="A231" s="155"/>
      <c r="B231" s="423" t="s">
        <v>27</v>
      </c>
      <c r="C231" s="575" t="s">
        <v>214</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416" t="str">
        <f>AK187</f>
        <v>×</v>
      </c>
      <c r="AL231" s="155"/>
    </row>
    <row r="232" spans="1:60" ht="13.5" customHeight="1">
      <c r="B232" s="424" t="s">
        <v>27</v>
      </c>
      <c r="C232" s="577" t="s">
        <v>2093</v>
      </c>
      <c r="D232" s="577"/>
      <c r="E232" s="577"/>
      <c r="F232" s="577"/>
      <c r="G232" s="577"/>
      <c r="H232" s="577"/>
      <c r="I232" s="577"/>
      <c r="J232" s="577"/>
      <c r="K232" s="577"/>
      <c r="L232" s="577"/>
      <c r="M232" s="577"/>
      <c r="N232" s="577"/>
      <c r="O232" s="577"/>
      <c r="P232" s="577"/>
      <c r="Q232" s="577"/>
      <c r="R232" s="577"/>
      <c r="S232" s="577"/>
      <c r="T232" s="577"/>
      <c r="U232" s="577"/>
      <c r="V232" s="577"/>
      <c r="W232" s="577"/>
      <c r="X232" s="577"/>
      <c r="Y232" s="577"/>
      <c r="Z232" s="577"/>
      <c r="AA232" s="577"/>
      <c r="AB232" s="577"/>
      <c r="AC232" s="577"/>
      <c r="AD232" s="577"/>
      <c r="AE232" s="577"/>
      <c r="AF232" s="577"/>
      <c r="AG232" s="577"/>
      <c r="AH232" s="577"/>
      <c r="AI232" s="577"/>
      <c r="AJ232" s="578"/>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AN182:BC183"/>
    <mergeCell ref="G183:AK183"/>
    <mergeCell ref="B187:AD187"/>
    <mergeCell ref="AE187:AJ187"/>
    <mergeCell ref="AM187:BC187"/>
    <mergeCell ref="B175:E178"/>
    <mergeCell ref="G175:AK175"/>
    <mergeCell ref="G176:AJ176"/>
    <mergeCell ref="AN176:BC177"/>
    <mergeCell ref="G177:AJ177"/>
    <mergeCell ref="G178:AJ178"/>
    <mergeCell ref="C188:AD188"/>
    <mergeCell ref="AE188:AK188"/>
    <mergeCell ref="C189:AD189"/>
    <mergeCell ref="AE189:AK189"/>
    <mergeCell ref="C190:AD190"/>
    <mergeCell ref="AE190:AK190"/>
    <mergeCell ref="B180:AK180"/>
    <mergeCell ref="B182:E183"/>
    <mergeCell ref="G182:AK182"/>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B230:AK230"/>
    <mergeCell ref="C231:AJ231"/>
    <mergeCell ref="C232:AJ232"/>
    <mergeCell ref="C225:I225"/>
    <mergeCell ref="J225:AJ225"/>
    <mergeCell ref="C226:I226"/>
    <mergeCell ref="J226:AJ226"/>
    <mergeCell ref="B227:B228"/>
    <mergeCell ref="C227:I228"/>
    <mergeCell ref="J227:AJ227"/>
    <mergeCell ref="J228:AJ228"/>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3:X204 T202 U46 T47 T45" xr:uid="{A226FE8D-4A12-433D-BF82-8CAD43026B1C}"/>
    <dataValidation imeMode="halfAlpha" allowBlank="1" showInputMessage="1" showErrorMessage="1" sqref="K201:L201 E201:F201 H201:I201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18C0C-A231-47F1-B857-16EC40FB01E5}">
  <sheetPr>
    <pageSetUpPr fitToPage="1"/>
  </sheetPr>
  <dimension ref="A1:CJ73"/>
  <sheetViews>
    <sheetView showGridLines="0" view="pageBreakPreview" zoomScaleNormal="53" zoomScaleSheetLayoutView="100" workbookViewId="0">
      <selection activeCell="I3" sqref="I3"/>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3" t="s">
        <v>2331</v>
      </c>
      <c r="O1" s="1163"/>
      <c r="P1" s="1163"/>
      <c r="Q1" s="1163"/>
      <c r="R1" s="1163"/>
      <c r="S1" s="1163"/>
      <c r="T1" s="1163"/>
      <c r="U1" s="1163"/>
      <c r="V1" s="1163"/>
      <c r="W1" s="1163"/>
      <c r="X1" s="1163"/>
      <c r="Y1" s="1163"/>
      <c r="Z1" s="1163"/>
      <c r="AA1" s="1163"/>
      <c r="AB1" s="1163"/>
      <c r="AC1" s="1163"/>
      <c r="AD1" s="1163"/>
      <c r="AE1" s="1163"/>
      <c r="AF1" s="1009" t="s">
        <v>25</v>
      </c>
      <c r="AG1" s="1009"/>
      <c r="AH1" s="1009"/>
      <c r="AI1" s="1010" t="str">
        <f>IF(G5="","",G5)</f>
        <v/>
      </c>
      <c r="AJ1" s="1010"/>
      <c r="AK1" s="1010"/>
      <c r="AL1" s="1010"/>
      <c r="AM1" s="1010"/>
      <c r="AN1" s="1010"/>
      <c r="AO1" s="1010"/>
      <c r="AP1" s="1010"/>
      <c r="AS1" s="1177" t="str">
        <f>B9&amp;G9&amp;L9</f>
        <v/>
      </c>
      <c r="AT1" s="1178"/>
      <c r="AU1" s="1178"/>
      <c r="AV1" s="1178"/>
      <c r="AW1" s="1178"/>
      <c r="AX1" s="1178"/>
      <c r="AY1" s="1178"/>
      <c r="AZ1" s="1178"/>
      <c r="BA1" s="1178"/>
      <c r="BB1" s="1178"/>
      <c r="BC1" s="1178"/>
      <c r="BD1" s="1178"/>
      <c r="BE1" s="1179"/>
      <c r="BF1" s="1176" t="str">
        <f>IFERROR(VLOOKUP(Y5,【参考】数式用!$AH$2:$AI$34,2,FALSE),"")</f>
        <v/>
      </c>
      <c r="BG1" s="1176"/>
      <c r="BH1" s="1176"/>
      <c r="BI1" s="1176"/>
      <c r="BJ1" s="1176"/>
      <c r="BK1" s="1176"/>
      <c r="BL1" s="1176"/>
      <c r="BM1" s="1176"/>
      <c r="BN1" s="1176"/>
      <c r="BO1" s="1176"/>
      <c r="BP1" s="1176"/>
      <c r="CE1" s="74" t="s">
        <v>2189</v>
      </c>
    </row>
    <row r="2" spans="1:88" s="75" customFormat="1" ht="19.5" customHeight="1" thickBot="1">
      <c r="C2" s="73"/>
      <c r="D2" s="73"/>
      <c r="E2" s="73"/>
      <c r="F2" s="73"/>
      <c r="G2" s="73"/>
      <c r="H2" s="73"/>
      <c r="I2" s="73"/>
      <c r="J2" s="73"/>
      <c r="K2" s="73"/>
      <c r="L2" s="73"/>
      <c r="M2" s="73"/>
      <c r="N2" s="1163"/>
      <c r="O2" s="1163"/>
      <c r="P2" s="1163"/>
      <c r="Q2" s="1163"/>
      <c r="R2" s="1163"/>
      <c r="S2" s="1163"/>
      <c r="T2" s="1163"/>
      <c r="U2" s="1163"/>
      <c r="V2" s="1163"/>
      <c r="W2" s="1163"/>
      <c r="X2" s="1163"/>
      <c r="Y2" s="1163"/>
      <c r="Z2" s="1163"/>
      <c r="AA2" s="1163"/>
      <c r="AB2" s="1163"/>
      <c r="AC2" s="1163"/>
      <c r="AD2" s="1163"/>
      <c r="AE2" s="1163"/>
      <c r="AF2" s="73"/>
      <c r="AG2" s="73"/>
      <c r="AH2" s="73"/>
      <c r="AI2" s="73"/>
      <c r="AJ2" s="73"/>
      <c r="AK2" s="73"/>
      <c r="AL2" s="73"/>
      <c r="AM2" s="73"/>
      <c r="AN2" s="73"/>
      <c r="AO2" s="73"/>
      <c r="AP2" s="73"/>
      <c r="AQ2" s="436"/>
      <c r="AR2" s="436"/>
      <c r="CE2" s="1001" t="s">
        <v>2192</v>
      </c>
      <c r="CF2" s="1001"/>
      <c r="CG2" s="1001"/>
      <c r="CH2" s="1001"/>
      <c r="CI2" s="982" t="str">
        <f>IF(AI1&lt;&gt;"",1,"")</f>
        <v/>
      </c>
      <c r="CJ2" s="983"/>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1" t="s">
        <v>2186</v>
      </c>
      <c r="CF3" s="1001"/>
      <c r="CG3" s="1001"/>
      <c r="CH3" s="1001"/>
      <c r="CI3" s="987" t="str">
        <f>IF(AND(L9="ベア加算",Q49="ベア加算"),1,"")</f>
        <v/>
      </c>
      <c r="CJ3" s="988"/>
    </row>
    <row r="4" spans="1:88" ht="28.5" customHeight="1">
      <c r="B4" s="1082" t="s">
        <v>2237</v>
      </c>
      <c r="C4" s="1082"/>
      <c r="D4" s="1082"/>
      <c r="E4" s="1082"/>
      <c r="F4" s="1082"/>
      <c r="G4" s="1083" t="s">
        <v>0</v>
      </c>
      <c r="H4" s="1083"/>
      <c r="I4" s="1083"/>
      <c r="J4" s="1084" t="s">
        <v>1</v>
      </c>
      <c r="K4" s="1085"/>
      <c r="L4" s="1085"/>
      <c r="M4" s="1085"/>
      <c r="N4" s="1085"/>
      <c r="O4" s="1086"/>
      <c r="P4" s="1193" t="s">
        <v>2</v>
      </c>
      <c r="Q4" s="1194"/>
      <c r="R4" s="1194"/>
      <c r="S4" s="1194"/>
      <c r="T4" s="1194"/>
      <c r="U4" s="1194"/>
      <c r="V4" s="1194"/>
      <c r="W4" s="1194"/>
      <c r="X4" s="1195"/>
      <c r="Y4" s="1084" t="s">
        <v>3</v>
      </c>
      <c r="Z4" s="1085"/>
      <c r="AA4" s="1085"/>
      <c r="AB4" s="1085"/>
      <c r="AC4" s="1085"/>
      <c r="AD4" s="1086"/>
      <c r="AE4" s="1125" t="s">
        <v>2317</v>
      </c>
      <c r="AF4" s="1126"/>
      <c r="AG4" s="1126"/>
      <c r="AH4" s="1127"/>
      <c r="AI4" s="1125" t="s">
        <v>2318</v>
      </c>
      <c r="AJ4" s="1126"/>
      <c r="AK4" s="1126"/>
      <c r="AL4" s="1127"/>
      <c r="AM4" s="1125" t="s">
        <v>2319</v>
      </c>
      <c r="AN4" s="1126"/>
      <c r="AO4" s="1126"/>
      <c r="AP4" s="1127"/>
      <c r="AS4" s="83"/>
      <c r="AT4" s="1181" t="s">
        <v>2095</v>
      </c>
      <c r="AU4" s="1181" t="s">
        <v>2055</v>
      </c>
      <c r="AV4" s="1181" t="s">
        <v>2056</v>
      </c>
      <c r="AW4" s="1181" t="s">
        <v>2057</v>
      </c>
      <c r="AX4" s="1181" t="s">
        <v>2058</v>
      </c>
      <c r="AY4" s="1181" t="s">
        <v>2059</v>
      </c>
      <c r="AZ4" s="1181" t="s">
        <v>2094</v>
      </c>
      <c r="BA4" s="84"/>
      <c r="CE4" s="1001" t="s">
        <v>2191</v>
      </c>
      <c r="CF4" s="1001"/>
      <c r="CG4" s="1001"/>
      <c r="CH4" s="1001"/>
      <c r="CI4" s="989" t="str">
        <f>IF(OR(OR(G49="処遇加算Ⅰ",G49="処遇加算Ⅱ"),OR(AS48="処遇加算Ⅰ",AS48="処遇加算Ⅱ")),1,"")</f>
        <v/>
      </c>
      <c r="CJ4" s="990"/>
    </row>
    <row r="5" spans="1:88" ht="33" customHeight="1">
      <c r="B5" s="1141"/>
      <c r="C5" s="1141"/>
      <c r="D5" s="1141"/>
      <c r="E5" s="1141"/>
      <c r="F5" s="1141"/>
      <c r="G5" s="1142"/>
      <c r="H5" s="1142"/>
      <c r="I5" s="1142"/>
      <c r="J5" s="1143"/>
      <c r="K5" s="1143"/>
      <c r="L5" s="1143"/>
      <c r="M5" s="1144"/>
      <c r="N5" s="1144"/>
      <c r="O5" s="1144"/>
      <c r="P5" s="1215"/>
      <c r="Q5" s="1216"/>
      <c r="R5" s="1216"/>
      <c r="S5" s="1216"/>
      <c r="T5" s="1216"/>
      <c r="U5" s="1216"/>
      <c r="V5" s="1216"/>
      <c r="W5" s="1216"/>
      <c r="X5" s="1217"/>
      <c r="Y5" s="1128"/>
      <c r="Z5" s="1128"/>
      <c r="AA5" s="1128"/>
      <c r="AB5" s="1128"/>
      <c r="AC5" s="1128"/>
      <c r="AD5" s="1128"/>
      <c r="AE5" s="1196"/>
      <c r="AF5" s="1197"/>
      <c r="AG5" s="1197"/>
      <c r="AH5" s="1198"/>
      <c r="AI5" s="1196"/>
      <c r="AJ5" s="1197"/>
      <c r="AK5" s="1197"/>
      <c r="AL5" s="1198"/>
      <c r="AM5" s="1199">
        <f>AE5-AI5</f>
        <v>0</v>
      </c>
      <c r="AN5" s="1200"/>
      <c r="AO5" s="1200"/>
      <c r="AP5" s="1201"/>
      <c r="AS5" s="83"/>
      <c r="AT5" s="1182"/>
      <c r="AU5" s="1182"/>
      <c r="AV5" s="1182"/>
      <c r="AW5" s="1182"/>
      <c r="AX5" s="1182"/>
      <c r="AY5" s="1182"/>
      <c r="AZ5" s="1182"/>
      <c r="BA5" s="84"/>
      <c r="CE5" s="1001" t="s">
        <v>2185</v>
      </c>
      <c r="CF5" s="1001"/>
      <c r="CG5" s="1001"/>
      <c r="CH5" s="1001"/>
      <c r="CI5" s="989" t="str">
        <f>IF(OR(G49="処遇加算Ⅰ",AS48="処遇加算Ⅰ"),1,"")</f>
        <v/>
      </c>
      <c r="CJ5" s="990"/>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2"/>
      <c r="AU6" s="1182"/>
      <c r="AV6" s="1182"/>
      <c r="AW6" s="1182"/>
      <c r="AX6" s="1182"/>
      <c r="AY6" s="1182"/>
      <c r="AZ6" s="1182"/>
      <c r="BA6" s="84"/>
      <c r="CE6" s="1001" t="s">
        <v>2188</v>
      </c>
      <c r="CF6" s="1001"/>
      <c r="CG6" s="1001"/>
      <c r="CH6" s="1001"/>
      <c r="CI6" s="989" t="str">
        <f>IF(OR(AH61=1,AP61=1),1,"")</f>
        <v/>
      </c>
      <c r="CJ6" s="990"/>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3"/>
      <c r="AU7" s="1183"/>
      <c r="AV7" s="1183"/>
      <c r="AW7" s="1183"/>
      <c r="AX7" s="1183"/>
      <c r="AY7" s="1183"/>
      <c r="AZ7" s="1183"/>
      <c r="BA7" s="84"/>
      <c r="CE7" s="1002" t="s">
        <v>2187</v>
      </c>
      <c r="CF7" s="1002"/>
      <c r="CG7" s="1002"/>
      <c r="CH7" s="1002"/>
      <c r="CI7" s="989" t="str">
        <f>IF(AND(AH62=1,AD41=""),1,"")</f>
        <v/>
      </c>
      <c r="CJ7" s="990"/>
    </row>
    <row r="8" spans="1:88" ht="17.25" customHeight="1" thickBot="1">
      <c r="B8" s="1045" t="s">
        <v>2145</v>
      </c>
      <c r="C8" s="1046"/>
      <c r="D8" s="1046"/>
      <c r="E8" s="1046"/>
      <c r="F8" s="1046"/>
      <c r="G8" s="1046"/>
      <c r="H8" s="1046"/>
      <c r="I8" s="1046"/>
      <c r="J8" s="1046"/>
      <c r="K8" s="1046"/>
      <c r="L8" s="1046"/>
      <c r="M8" s="1046"/>
      <c r="N8" s="1046"/>
      <c r="O8" s="1046"/>
      <c r="P8" s="1046"/>
      <c r="Q8" s="1046"/>
      <c r="R8" s="1046"/>
      <c r="S8" s="1047"/>
      <c r="T8" s="1038" t="s">
        <v>12</v>
      </c>
      <c r="U8" s="1039"/>
      <c r="V8" s="1202" t="str">
        <f>IFERROR(IF(VLOOKUP(AS1,【参考】数式用2!E6:L23,3,FALSE)="","",VLOOKUP(AS1,【参考】数式用2!E6:L23,3,FALSE)),"")</f>
        <v/>
      </c>
      <c r="W8" s="1203"/>
      <c r="X8" s="1203"/>
      <c r="Y8" s="1203"/>
      <c r="Z8" s="1204"/>
      <c r="AA8" s="1184" t="str">
        <f>IFERROR(VLOOKUP(AS1,【参考】数式用2!E6:L23,4,FALSE),"")</f>
        <v/>
      </c>
      <c r="AB8" s="1184"/>
      <c r="AC8" s="1184"/>
      <c r="AD8" s="1184"/>
      <c r="AE8" s="1184"/>
      <c r="AF8" s="1184"/>
      <c r="AG8" s="1184"/>
      <c r="AH8" s="1184"/>
      <c r="AI8" s="1184"/>
      <c r="AJ8" s="1184"/>
      <c r="AK8" s="1184"/>
      <c r="AL8" s="1184"/>
      <c r="AM8" s="1184"/>
      <c r="AN8" s="1184"/>
      <c r="AO8" s="1184"/>
      <c r="AP8" s="1185"/>
      <c r="AS8" s="83"/>
      <c r="AT8" s="985" t="str">
        <f>IF(L9="ベア加算","",IF(OR(V8="新加算Ⅰ",V8="新加算Ⅱ",V8="新加算Ⅲ",V8="新加算Ⅳ"),"○",""))</f>
        <v/>
      </c>
      <c r="AU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5" t="str">
        <f>IF(OR(V8="新加算Ⅰ",V8="新加算Ⅱ",V8="新加算Ⅲ",V8="新加算Ⅴ(１)",V8="新加算Ⅴ(３)",V8="新加算Ⅴ(８)"),"○","")</f>
        <v/>
      </c>
      <c r="AX8" s="985" t="str">
        <f>IF(OR(V8="新加算Ⅰ",V8="新加算Ⅱ",V8="新加算Ⅴ(１)",V8="新加算Ⅴ(２)",V8="新加算Ⅴ(３)",V8="新加算Ⅴ(４)",V8="新加算Ⅴ(５)",V8="新加算Ⅴ(６)",V8="新加算Ⅴ(７)",V8="新加算Ⅴ(９)",V8="新加算Ⅴ(10)",V8="新加算Ⅴ(12)"),"○","")</f>
        <v/>
      </c>
      <c r="AY8" s="985" t="str">
        <f>IF(OR(V8="新加算Ⅰ",V8="新加算Ⅴ(１)",V8="新加算Ⅴ(２)",V8="新加算Ⅴ(５)",V8="新加算Ⅴ(７)",V8="新加算Ⅴ(10)"),"○","")</f>
        <v/>
      </c>
      <c r="AZ8" s="985" t="str">
        <f>IF(OR(V8="新加算Ⅰ",V8="新加算Ⅱ",V8="新加算Ⅴ(１)",V8="新加算Ⅴ(２)",V8="新加算Ⅴ(３)",V8="新加算Ⅴ(４)",V8="新加算Ⅴ(５)",V8="新加算Ⅴ(６)",V8="新加算Ⅴ(７)",V8="新加算Ⅴ(９)",V8="新加算Ⅴ(10)",V8="新加算Ⅴ(12)"),"○","")</f>
        <v/>
      </c>
      <c r="BA8" s="84"/>
      <c r="CE8" s="1002" t="s">
        <v>2187</v>
      </c>
      <c r="CF8" s="1002"/>
      <c r="CG8" s="1002"/>
      <c r="CH8" s="1002"/>
      <c r="CI8" s="989" t="str">
        <f>IF(AND(AP62=1,AL41=""),1,"")</f>
        <v/>
      </c>
      <c r="CJ8" s="990"/>
    </row>
    <row r="9" spans="1:88" ht="26.25" customHeight="1">
      <c r="B9" s="1091"/>
      <c r="C9" s="1092"/>
      <c r="D9" s="1092"/>
      <c r="E9" s="1092"/>
      <c r="F9" s="1093"/>
      <c r="G9" s="1094"/>
      <c r="H9" s="1095"/>
      <c r="I9" s="1095"/>
      <c r="J9" s="1095"/>
      <c r="K9" s="1096"/>
      <c r="L9" s="1097"/>
      <c r="M9" s="1098"/>
      <c r="N9" s="1098"/>
      <c r="O9" s="1098"/>
      <c r="P9" s="1099"/>
      <c r="Q9" s="1145" t="s">
        <v>2051</v>
      </c>
      <c r="R9" s="1146"/>
      <c r="S9" s="1146"/>
      <c r="T9" s="1038"/>
      <c r="U9" s="1039"/>
      <c r="V9" s="1205" t="str">
        <f>IFERROR(VLOOKUP(Y5,【参考】数式用!$A$5:$AB$37,MATCH(V8,【参考】数式用!$B$4:$AB$4,0)+1,FALSE),"")</f>
        <v/>
      </c>
      <c r="W9" s="1206"/>
      <c r="X9" s="1206"/>
      <c r="Y9" s="1206"/>
      <c r="Z9" s="1207"/>
      <c r="AA9" s="1186"/>
      <c r="AB9" s="1186"/>
      <c r="AC9" s="1186"/>
      <c r="AD9" s="1186"/>
      <c r="AE9" s="1186"/>
      <c r="AF9" s="1186"/>
      <c r="AG9" s="1186"/>
      <c r="AH9" s="1186"/>
      <c r="AI9" s="1186"/>
      <c r="AJ9" s="1186"/>
      <c r="AK9" s="1186"/>
      <c r="AL9" s="1186"/>
      <c r="AM9" s="1186"/>
      <c r="AN9" s="1186"/>
      <c r="AO9" s="1186"/>
      <c r="AP9" s="1187"/>
      <c r="AS9" s="83"/>
      <c r="AT9" s="986"/>
      <c r="AU9" s="986"/>
      <c r="AV9" s="986"/>
      <c r="AW9" s="986"/>
      <c r="AX9" s="986"/>
      <c r="AY9" s="986"/>
      <c r="AZ9" s="986"/>
      <c r="BA9" s="84"/>
      <c r="CE9" s="1001" t="s">
        <v>2187</v>
      </c>
      <c r="CF9" s="1001"/>
      <c r="CG9" s="1001"/>
      <c r="CH9" s="1001"/>
      <c r="CI9" s="989" t="str">
        <f>IF(OR(AH62=1,AP62=1),1,"")</f>
        <v/>
      </c>
      <c r="CJ9" s="990"/>
    </row>
    <row r="10" spans="1:88" ht="11.25" customHeight="1">
      <c r="B10" s="1100" t="str">
        <f>IFERROR(VLOOKUP(Y5,【参考】数式用!$A$5:$J$37,MATCH(B9,【参考】数式用!$B$4:$J$4,0)+1,0),"")</f>
        <v/>
      </c>
      <c r="C10" s="1101"/>
      <c r="D10" s="1101"/>
      <c r="E10" s="1101"/>
      <c r="F10" s="1102"/>
      <c r="G10" s="1100" t="str">
        <f>IFERROR(VLOOKUP(Y5,【参考】数式用!$A$5:$J$37,MATCH(G9,【参考】数式用!$B$4:$J$4,0)+1,0),"")</f>
        <v/>
      </c>
      <c r="H10" s="1101"/>
      <c r="I10" s="1101"/>
      <c r="J10" s="1101"/>
      <c r="K10" s="1102"/>
      <c r="L10" s="1106" t="str">
        <f>IFERROR(VLOOKUP(Y5,【参考】数式用!$A$5:$J$37,MATCH(L9,【参考】数式用!$B$4:$J$4,0)+1,0),"")</f>
        <v/>
      </c>
      <c r="M10" s="1107"/>
      <c r="N10" s="1107"/>
      <c r="O10" s="1107"/>
      <c r="P10" s="1108"/>
      <c r="Q10" s="1033">
        <f>SUM(B10,G10,L10)</f>
        <v>0</v>
      </c>
      <c r="R10" s="1034"/>
      <c r="S10" s="1034"/>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1" t="s">
        <v>2190</v>
      </c>
      <c r="CF10" s="1001"/>
      <c r="CG10" s="1001"/>
      <c r="CH10" s="1001"/>
      <c r="CI10" s="989">
        <f>IF(OR(AH63=1,AP63=1),1,0)</f>
        <v>0</v>
      </c>
      <c r="CJ10" s="990"/>
    </row>
    <row r="11" spans="1:88" s="94" customFormat="1" ht="20.25" customHeight="1" thickBot="1">
      <c r="B11" s="1103"/>
      <c r="C11" s="1104"/>
      <c r="D11" s="1104"/>
      <c r="E11" s="1104"/>
      <c r="F11" s="1105"/>
      <c r="G11" s="1103"/>
      <c r="H11" s="1104"/>
      <c r="I11" s="1104"/>
      <c r="J11" s="1104"/>
      <c r="K11" s="1105"/>
      <c r="L11" s="1109"/>
      <c r="M11" s="1110"/>
      <c r="N11" s="1110"/>
      <c r="O11" s="1110"/>
      <c r="P11" s="1111"/>
      <c r="Q11" s="1033"/>
      <c r="R11" s="1034"/>
      <c r="S11" s="1034"/>
      <c r="T11" s="1040"/>
      <c r="U11" s="1039"/>
      <c r="V11" s="1124" t="str">
        <f>IFERROR(IF(VLOOKUP(AS1,【参考】数式用2!E6:L23,5,FALSE)="","",VLOOKUP(AS1,【参考】数式用2!E6:L23,5,FALSE)),"")</f>
        <v/>
      </c>
      <c r="W11" s="1124"/>
      <c r="X11" s="1124"/>
      <c r="Y11" s="1124"/>
      <c r="Z11" s="1124"/>
      <c r="AA11" s="1184" t="str">
        <f>IFERROR(VLOOKUP(AS1,【参考】数式用2!E6:L23,6,FALSE),"")</f>
        <v/>
      </c>
      <c r="AB11" s="1184"/>
      <c r="AC11" s="1184"/>
      <c r="AD11" s="1184"/>
      <c r="AE11" s="1184"/>
      <c r="AF11" s="1184"/>
      <c r="AG11" s="1184"/>
      <c r="AH11" s="1184"/>
      <c r="AI11" s="1184"/>
      <c r="AJ11" s="1184"/>
      <c r="AK11" s="1184"/>
      <c r="AL11" s="1184"/>
      <c r="AM11" s="1184"/>
      <c r="AN11" s="1184"/>
      <c r="AO11" s="1184"/>
      <c r="AP11" s="1185"/>
      <c r="AS11" s="99"/>
      <c r="AT11" s="985" t="str">
        <f>IF(L9="ベア加算","",IF(OR(V11="新加算Ⅰ",V11="新加算Ⅱ",V11="新加算Ⅲ",V11="新加算Ⅳ"),"○",""))</f>
        <v/>
      </c>
      <c r="AU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5" t="str">
        <f>IF(OR(V11="新加算Ⅰ",V11="新加算Ⅱ",V11="新加算Ⅲ",V11="新加算Ⅴ(１)",V11="新加算Ⅴ(３)",V11="新加算Ⅴ(８)"),"○","")</f>
        <v/>
      </c>
      <c r="AX11" s="985" t="str">
        <f>IF(OR(V11="新加算Ⅰ",V11="新加算Ⅱ",V11="新加算Ⅴ(１)",V11="新加算Ⅴ(２)",V11="新加算Ⅴ(３)",V11="新加算Ⅴ(４)",V11="新加算Ⅴ(５)",V11="新加算Ⅴ(６)",V11="新加算Ⅴ(７)",V11="新加算Ⅴ(９)",V11="新加算Ⅴ(10)",V11="新加算Ⅴ(12)"),"○","")</f>
        <v/>
      </c>
      <c r="AY11" s="985" t="str">
        <f>IF(OR(V11="新加算Ⅰ",V11="新加算Ⅴ(１)",V11="新加算Ⅴ(２)",V11="新加算Ⅴ(５)",V11="新加算Ⅴ(７)",V11="新加算Ⅴ(10)"),"○","")</f>
        <v/>
      </c>
      <c r="AZ11" s="98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0"/>
      <c r="D12" s="1140"/>
      <c r="E12" s="1140"/>
      <c r="F12" s="1140"/>
      <c r="G12" s="1140"/>
      <c r="H12" s="1140"/>
      <c r="I12" s="1140"/>
      <c r="J12" s="1140"/>
      <c r="K12" s="1140"/>
      <c r="L12" s="1140"/>
      <c r="M12" s="1140"/>
      <c r="N12" s="1140"/>
      <c r="O12" s="1140"/>
      <c r="P12" s="1140"/>
      <c r="Q12" s="1140"/>
      <c r="R12" s="1140"/>
      <c r="S12" s="1140"/>
      <c r="T12" s="1040"/>
      <c r="U12" s="1039"/>
      <c r="V12" s="1214" t="str">
        <f>IFERROR(VLOOKUP(Y5,【参考】数式用!$A$5:$AB$37,MATCH(V11,【参考】数式用!$B$4:$AB$4,0)+1,FALSE),"")</f>
        <v/>
      </c>
      <c r="W12" s="1214"/>
      <c r="X12" s="1214"/>
      <c r="Y12" s="1214"/>
      <c r="Z12" s="1214"/>
      <c r="AA12" s="1186"/>
      <c r="AB12" s="1186"/>
      <c r="AC12" s="1186"/>
      <c r="AD12" s="1186"/>
      <c r="AE12" s="1186"/>
      <c r="AF12" s="1186"/>
      <c r="AG12" s="1186"/>
      <c r="AH12" s="1186"/>
      <c r="AI12" s="1186"/>
      <c r="AJ12" s="1186"/>
      <c r="AK12" s="1186"/>
      <c r="AL12" s="1186"/>
      <c r="AM12" s="1186"/>
      <c r="AN12" s="1186"/>
      <c r="AO12" s="1186"/>
      <c r="AP12" s="1187"/>
      <c r="AS12" s="83"/>
      <c r="AT12" s="986"/>
      <c r="AU12" s="986"/>
      <c r="AV12" s="986"/>
      <c r="AW12" s="986"/>
      <c r="AX12" s="986"/>
      <c r="AY12" s="986"/>
      <c r="AZ12" s="986"/>
      <c r="BA12" s="84"/>
    </row>
    <row r="13" spans="1:88" ht="12" customHeight="1">
      <c r="A13" s="78"/>
      <c r="B13" s="1156" t="s">
        <v>2115</v>
      </c>
      <c r="C13" s="1157"/>
      <c r="D13" s="1157"/>
      <c r="E13" s="1157"/>
      <c r="F13" s="1157"/>
      <c r="G13" s="1157"/>
      <c r="H13" s="1157"/>
      <c r="I13" s="1157"/>
      <c r="J13" s="1157"/>
      <c r="K13" s="1157"/>
      <c r="L13" s="1157"/>
      <c r="M13" s="1157"/>
      <c r="N13" s="1157"/>
      <c r="O13" s="1157"/>
      <c r="P13" s="1157"/>
      <c r="Q13" s="1157"/>
      <c r="R13" s="1157"/>
      <c r="S13" s="115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59"/>
      <c r="C14" s="1160"/>
      <c r="D14" s="1160"/>
      <c r="E14" s="1160"/>
      <c r="F14" s="1160"/>
      <c r="G14" s="1160"/>
      <c r="H14" s="1160"/>
      <c r="I14" s="1160"/>
      <c r="J14" s="1160"/>
      <c r="K14" s="1160"/>
      <c r="L14" s="1160"/>
      <c r="M14" s="1160"/>
      <c r="N14" s="1160"/>
      <c r="O14" s="1160"/>
      <c r="P14" s="1160"/>
      <c r="Q14" s="1160"/>
      <c r="R14" s="1160"/>
      <c r="S14" s="1161"/>
      <c r="U14" s="434"/>
      <c r="V14" s="1124" t="str">
        <f>IFERROR(IF(VLOOKUP(AS1,【参考】数式用2!E6:L23,7,FALSE)="","",VLOOKUP(AS1,【参考】数式用2!E6:L23,7,FALSE)),"")</f>
        <v/>
      </c>
      <c r="W14" s="1124"/>
      <c r="X14" s="1124"/>
      <c r="Y14" s="1124"/>
      <c r="Z14" s="1124"/>
      <c r="AA14" s="1188" t="str">
        <f>IFERROR(VLOOKUP(AS1,【参考】数式用2!E6:L23,8,FALSE),"")</f>
        <v/>
      </c>
      <c r="AB14" s="1184"/>
      <c r="AC14" s="1184"/>
      <c r="AD14" s="1184"/>
      <c r="AE14" s="1184"/>
      <c r="AF14" s="1184"/>
      <c r="AG14" s="1184"/>
      <c r="AH14" s="1184"/>
      <c r="AI14" s="1184"/>
      <c r="AJ14" s="1184"/>
      <c r="AK14" s="1184"/>
      <c r="AL14" s="1184"/>
      <c r="AM14" s="1184"/>
      <c r="AN14" s="1184"/>
      <c r="AO14" s="1184"/>
      <c r="AP14" s="1185"/>
      <c r="AS14" s="83"/>
      <c r="AT14" s="985" t="str">
        <f>IF(L9="ベア加算","",IF(OR(V14="新加算Ⅰ",V14="新加算Ⅱ",V14="新加算Ⅲ",V14="新加算Ⅳ"),"○",""))</f>
        <v/>
      </c>
      <c r="AU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5" t="str">
        <f>IF(OR(V14="新加算Ⅰ",V14="新加算Ⅱ",V14="新加算Ⅲ",V14="新加算Ⅴ(１)",V14="新加算Ⅴ(３)",V14="新加算Ⅴ(８)"),"○","")</f>
        <v/>
      </c>
      <c r="AX14" s="985" t="str">
        <f>IF(OR(V14="新加算Ⅰ",V14="新加算Ⅱ",V14="新加算Ⅴ(１)",V14="新加算Ⅴ(２)",V14="新加算Ⅴ(３)",V14="新加算Ⅴ(４)",V14="新加算Ⅴ(５)",V14="新加算Ⅴ(６)",V14="新加算Ⅴ(７)",V14="新加算Ⅴ(９)",V14="新加算Ⅴ(10)",V14="新加算Ⅴ(12)"),"○","")</f>
        <v/>
      </c>
      <c r="AY14" s="985" t="str">
        <f>IF(OR(V14="新加算Ⅰ",V14="新加算Ⅴ(１)",V14="新加算Ⅴ(２)",V14="新加算Ⅴ(５)",V14="新加算Ⅴ(７)",V14="新加算Ⅴ(10)"),"○","")</f>
        <v/>
      </c>
      <c r="AZ14" s="98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7" t="s">
        <v>2109</v>
      </c>
      <c r="C15" s="1148"/>
      <c r="D15" s="54">
        <v>6</v>
      </c>
      <c r="E15" s="437" t="s">
        <v>2110</v>
      </c>
      <c r="F15" s="54">
        <v>4</v>
      </c>
      <c r="G15" s="437" t="s">
        <v>2111</v>
      </c>
      <c r="H15" s="1149" t="s">
        <v>2112</v>
      </c>
      <c r="I15" s="1149"/>
      <c r="J15" s="1162"/>
      <c r="K15" s="54">
        <v>7</v>
      </c>
      <c r="L15" s="437" t="s">
        <v>2110</v>
      </c>
      <c r="M15" s="54">
        <v>3</v>
      </c>
      <c r="N15" s="437" t="s">
        <v>2111</v>
      </c>
      <c r="O15" s="437" t="s">
        <v>2113</v>
      </c>
      <c r="P15" s="104">
        <f>(K15*12+M15)-(D15*12+F15)+1</f>
        <v>12</v>
      </c>
      <c r="Q15" s="1149" t="s">
        <v>2114</v>
      </c>
      <c r="R15" s="1149"/>
      <c r="S15" s="105" t="s">
        <v>69</v>
      </c>
      <c r="U15" s="434"/>
      <c r="V15" s="1150" t="str">
        <f>IFERROR(VLOOKUP(Y5,【参考】数式用!$A$5:$AB$37,MATCH(V14,【参考】数式用!$B$4:$AB$4,0)+1,FALSE),"")</f>
        <v/>
      </c>
      <c r="W15" s="1151"/>
      <c r="X15" s="1151"/>
      <c r="Y15" s="1151"/>
      <c r="Z15" s="1152"/>
      <c r="AA15" s="1063"/>
      <c r="AB15" s="1064"/>
      <c r="AC15" s="1064"/>
      <c r="AD15" s="1064"/>
      <c r="AE15" s="1064"/>
      <c r="AF15" s="1064"/>
      <c r="AG15" s="1064"/>
      <c r="AH15" s="1064"/>
      <c r="AI15" s="1064"/>
      <c r="AJ15" s="1064"/>
      <c r="AK15" s="1064"/>
      <c r="AL15" s="1064"/>
      <c r="AM15" s="1064"/>
      <c r="AN15" s="1064"/>
      <c r="AO15" s="1064"/>
      <c r="AP15" s="1189"/>
      <c r="AS15" s="83"/>
      <c r="AT15" s="991"/>
      <c r="AU15" s="991"/>
      <c r="AV15" s="991"/>
      <c r="AW15" s="991"/>
      <c r="AX15" s="991"/>
      <c r="AY15" s="991"/>
      <c r="AZ15" s="991"/>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3"/>
      <c r="W16" s="1154"/>
      <c r="X16" s="1154"/>
      <c r="Y16" s="1154"/>
      <c r="Z16" s="1155"/>
      <c r="AA16" s="1190"/>
      <c r="AB16" s="1191"/>
      <c r="AC16" s="1191"/>
      <c r="AD16" s="1191"/>
      <c r="AE16" s="1191"/>
      <c r="AF16" s="1191"/>
      <c r="AG16" s="1191"/>
      <c r="AH16" s="1191"/>
      <c r="AI16" s="1191"/>
      <c r="AJ16" s="1191"/>
      <c r="AK16" s="1191"/>
      <c r="AL16" s="1191"/>
      <c r="AM16" s="1191"/>
      <c r="AN16" s="1191"/>
      <c r="AO16" s="1191"/>
      <c r="AP16" s="1192"/>
      <c r="AS16" s="83"/>
      <c r="AT16" s="986"/>
      <c r="AU16" s="986"/>
      <c r="AV16" s="986"/>
      <c r="AW16" s="986"/>
      <c r="AX16" s="986"/>
      <c r="AY16" s="986"/>
      <c r="AZ16" s="98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49" t="s">
        <v>2062</v>
      </c>
      <c r="C18" s="1049"/>
      <c r="D18" s="1049"/>
      <c r="E18" s="1049"/>
      <c r="F18" s="1049"/>
      <c r="G18" s="1049"/>
      <c r="H18" s="1049"/>
      <c r="I18" s="1049"/>
      <c r="J18" s="1049"/>
      <c r="K18" s="1049"/>
      <c r="L18" s="1049"/>
      <c r="M18" s="1049"/>
      <c r="N18" s="1049"/>
      <c r="O18" s="1049"/>
      <c r="P18" s="1049"/>
      <c r="Q18" s="1049"/>
      <c r="R18" s="1049"/>
      <c r="S18" s="1049"/>
      <c r="AI18" s="116"/>
      <c r="AJ18" s="116"/>
      <c r="AK18" s="116"/>
      <c r="AL18" s="116"/>
      <c r="AM18" s="116"/>
      <c r="AN18" s="116"/>
      <c r="AO18" s="116"/>
      <c r="AP18" s="116"/>
      <c r="AQ18" s="1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116"/>
      <c r="AJ19" s="116"/>
      <c r="AK19" s="116"/>
      <c r="AL19" s="116"/>
      <c r="AM19" s="116"/>
      <c r="AN19" s="116"/>
      <c r="AO19" s="116"/>
      <c r="AP19" s="116"/>
      <c r="AQ19" s="116"/>
    </row>
    <row r="20" spans="2:60" ht="12.95" customHeight="1">
      <c r="B20" s="1165"/>
      <c r="C20" s="1165"/>
      <c r="D20" s="1165"/>
      <c r="E20" s="1165"/>
      <c r="F20" s="1165"/>
      <c r="G20" s="1165"/>
      <c r="H20" s="1165"/>
      <c r="I20" s="1165"/>
      <c r="J20" s="1165"/>
      <c r="K20" s="1165"/>
      <c r="L20" s="1165"/>
      <c r="M20" s="1165"/>
      <c r="N20" s="1165"/>
      <c r="O20" s="1165"/>
      <c r="P20" s="1165"/>
      <c r="Q20" s="1165"/>
      <c r="R20" s="1165"/>
      <c r="S20" s="1165"/>
      <c r="T20" s="117"/>
      <c r="U20" s="78"/>
      <c r="V20" s="984" t="s">
        <v>215</v>
      </c>
      <c r="W20" s="984"/>
      <c r="X20" s="984"/>
      <c r="Y20" s="984"/>
      <c r="Z20" s="984"/>
      <c r="AA20" s="91"/>
      <c r="AB20" s="91"/>
      <c r="AC20" s="984" t="str">
        <f>IF(F15=4,"R6.4～R6.5",IF(F15=5,"R6.5",""))</f>
        <v>R6.4～R6.5</v>
      </c>
      <c r="AD20" s="984"/>
      <c r="AE20" s="984"/>
      <c r="AF20" s="984"/>
      <c r="AG20" s="984"/>
      <c r="AH20" s="984"/>
      <c r="AI20" s="91"/>
      <c r="AJ20" s="91"/>
      <c r="AK20" s="984" t="str">
        <f>IF(OR(F15=4,F15=5),"R6.6","R"&amp;D15&amp;"."&amp;F15)&amp;"～R"&amp;K15&amp;"."&amp;M15</f>
        <v>R6.6～R7.3</v>
      </c>
      <c r="AL20" s="984"/>
      <c r="AM20" s="984"/>
      <c r="AN20" s="984"/>
      <c r="AO20" s="984"/>
      <c r="AP20" s="98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113" t="s">
        <v>2121</v>
      </c>
      <c r="C21" s="1114"/>
      <c r="D21" s="1114"/>
      <c r="E21" s="1114"/>
      <c r="F21" s="1115"/>
      <c r="G21" s="1060" t="s">
        <v>216</v>
      </c>
      <c r="H21" s="1061"/>
      <c r="I21" s="1061"/>
      <c r="J21" s="1061"/>
      <c r="K21" s="1061"/>
      <c r="L21" s="1061"/>
      <c r="M21" s="1061"/>
      <c r="N21" s="1061"/>
      <c r="O21" s="1061"/>
      <c r="P21" s="1061"/>
      <c r="Q21" s="1061"/>
      <c r="R21" s="1061"/>
      <c r="S21" s="1061"/>
      <c r="T21" s="1062"/>
      <c r="U21" s="118"/>
      <c r="V21" s="438" t="str">
        <f>IFERROR(IF(L9="ベア加算","✓",""),"")</f>
        <v/>
      </c>
      <c r="W21" s="1011" t="s">
        <v>14</v>
      </c>
      <c r="X21" s="1011"/>
      <c r="Y21" s="1011"/>
      <c r="Z21" s="1011"/>
      <c r="AA21" s="1038" t="s">
        <v>12</v>
      </c>
      <c r="AB21" s="1039"/>
      <c r="AC21" s="120"/>
      <c r="AD21" s="1164" t="s">
        <v>14</v>
      </c>
      <c r="AE21" s="1164"/>
      <c r="AF21" s="1164"/>
      <c r="AG21" s="1164"/>
      <c r="AH21" s="1164"/>
      <c r="AI21" s="1038" t="s">
        <v>12</v>
      </c>
      <c r="AJ21" s="1039"/>
      <c r="AK21" s="121"/>
      <c r="AL21" s="1164" t="s">
        <v>14</v>
      </c>
      <c r="AM21" s="1164"/>
      <c r="AN21" s="1164"/>
      <c r="AO21" s="1164"/>
      <c r="AP21" s="1164"/>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119"/>
      <c r="C22" s="1120"/>
      <c r="D22" s="1120"/>
      <c r="E22" s="1120"/>
      <c r="F22" s="1121"/>
      <c r="G22" s="1066"/>
      <c r="H22" s="1067"/>
      <c r="I22" s="1067"/>
      <c r="J22" s="1067"/>
      <c r="K22" s="1067"/>
      <c r="L22" s="1067"/>
      <c r="M22" s="1067"/>
      <c r="N22" s="1067"/>
      <c r="O22" s="1067"/>
      <c r="P22" s="1067"/>
      <c r="Q22" s="1067"/>
      <c r="R22" s="1067"/>
      <c r="S22" s="1067"/>
      <c r="T22" s="1068"/>
      <c r="U22" s="118"/>
      <c r="V22" s="122" t="str">
        <f>IFERROR(IF(L9="ベア加算なし","✓",""),"")</f>
        <v/>
      </c>
      <c r="W22" s="1019" t="s">
        <v>15</v>
      </c>
      <c r="X22" s="1011"/>
      <c r="Y22" s="1020"/>
      <c r="Z22" s="1021"/>
      <c r="AA22" s="1038"/>
      <c r="AB22" s="1039"/>
      <c r="AC22" s="120"/>
      <c r="AD22" s="1011" t="s">
        <v>15</v>
      </c>
      <c r="AE22" s="1011"/>
      <c r="AF22" s="1011"/>
      <c r="AG22" s="1011"/>
      <c r="AH22" s="1011"/>
      <c r="AI22" s="1038"/>
      <c r="AJ22" s="1039"/>
      <c r="AK22" s="121"/>
      <c r="AL22" s="1011" t="s">
        <v>15</v>
      </c>
      <c r="AM22" s="1011"/>
      <c r="AN22" s="1011"/>
      <c r="AO22" s="1011"/>
      <c r="AP22" s="1011"/>
      <c r="AS22" s="998"/>
      <c r="AT22" s="999"/>
      <c r="AU22" s="999"/>
      <c r="AV22" s="999"/>
      <c r="AW22" s="999"/>
      <c r="AX22" s="999"/>
      <c r="AY22" s="999"/>
      <c r="AZ22" s="999"/>
      <c r="BA22" s="999"/>
      <c r="BB22" s="999"/>
      <c r="BC22" s="999"/>
      <c r="BD22" s="999"/>
      <c r="BE22" s="999"/>
      <c r="BF22" s="999"/>
      <c r="BG22" s="999"/>
      <c r="BH22" s="1000"/>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3" t="s">
        <v>2067</v>
      </c>
      <c r="C24" s="1114"/>
      <c r="D24" s="1114"/>
      <c r="E24" s="1114"/>
      <c r="F24" s="1115"/>
      <c r="G24" s="1060" t="s">
        <v>2320</v>
      </c>
      <c r="H24" s="1061"/>
      <c r="I24" s="1061"/>
      <c r="J24" s="1061"/>
      <c r="K24" s="1061"/>
      <c r="L24" s="1061"/>
      <c r="M24" s="1061"/>
      <c r="N24" s="1061"/>
      <c r="O24" s="1061"/>
      <c r="P24" s="1061"/>
      <c r="Q24" s="1061"/>
      <c r="R24" s="1061"/>
      <c r="S24" s="1061"/>
      <c r="T24" s="1062"/>
      <c r="U24" s="118"/>
      <c r="V24" s="438" t="str">
        <f>IFERROR(IF(OR(B9="処遇加算Ⅰ",B9="処遇加算Ⅱ"),"✓",""),"")</f>
        <v/>
      </c>
      <c r="W24" s="1069" t="s">
        <v>2096</v>
      </c>
      <c r="X24" s="1070"/>
      <c r="Y24" s="1070"/>
      <c r="Z24" s="1071"/>
      <c r="AA24" s="1038" t="s">
        <v>12</v>
      </c>
      <c r="AB24" s="1039"/>
      <c r="AC24" s="120"/>
      <c r="AD24" s="1112" t="s">
        <v>14</v>
      </c>
      <c r="AE24" s="1112"/>
      <c r="AF24" s="1112"/>
      <c r="AG24" s="1112"/>
      <c r="AH24" s="1112"/>
      <c r="AI24" s="1038" t="s">
        <v>12</v>
      </c>
      <c r="AJ24" s="1039"/>
      <c r="AK24" s="120"/>
      <c r="AL24" s="1112" t="s">
        <v>14</v>
      </c>
      <c r="AM24" s="1112"/>
      <c r="AN24" s="1112"/>
      <c r="AO24" s="1112"/>
      <c r="AP24" s="1112"/>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 r="B25" s="1116"/>
      <c r="C25" s="1117"/>
      <c r="D25" s="1117"/>
      <c r="E25" s="1117"/>
      <c r="F25" s="1118"/>
      <c r="G25" s="1063"/>
      <c r="H25" s="1064"/>
      <c r="I25" s="1064"/>
      <c r="J25" s="1064"/>
      <c r="K25" s="1064"/>
      <c r="L25" s="1064"/>
      <c r="M25" s="1064"/>
      <c r="N25" s="1064"/>
      <c r="O25" s="1064"/>
      <c r="P25" s="1064"/>
      <c r="Q25" s="1064"/>
      <c r="R25" s="1064"/>
      <c r="S25" s="1064"/>
      <c r="T25" s="1065"/>
      <c r="U25" s="118"/>
      <c r="V25" s="438" t="str">
        <f>IFERROR(IF(B9="処遇加算Ⅲ","✓",""),"")</f>
        <v/>
      </c>
      <c r="W25" s="1069" t="s">
        <v>19</v>
      </c>
      <c r="X25" s="1070"/>
      <c r="Y25" s="1070"/>
      <c r="Z25" s="1071"/>
      <c r="AA25" s="1038"/>
      <c r="AB25" s="1039"/>
      <c r="AC25" s="120"/>
      <c r="AD25" s="1012" t="s">
        <v>17</v>
      </c>
      <c r="AE25" s="1012"/>
      <c r="AF25" s="1012"/>
      <c r="AG25" s="1012"/>
      <c r="AH25" s="1012"/>
      <c r="AI25" s="1038"/>
      <c r="AJ25" s="1039"/>
      <c r="AK25" s="121"/>
      <c r="AL25" s="1012" t="s">
        <v>17</v>
      </c>
      <c r="AM25" s="1012"/>
      <c r="AN25" s="1012"/>
      <c r="AO25" s="1012"/>
      <c r="AP25" s="1012"/>
      <c r="AS25" s="995"/>
      <c r="AT25" s="996"/>
      <c r="AU25" s="996"/>
      <c r="AV25" s="996"/>
      <c r="AW25" s="996"/>
      <c r="AX25" s="996"/>
      <c r="AY25" s="996"/>
      <c r="AZ25" s="996"/>
      <c r="BA25" s="996"/>
      <c r="BB25" s="996"/>
      <c r="BC25" s="996"/>
      <c r="BD25" s="996"/>
      <c r="BE25" s="996"/>
      <c r="BF25" s="996"/>
      <c r="BG25" s="996"/>
      <c r="BH25" s="997"/>
    </row>
    <row r="26" spans="2:60" ht="18" customHeight="1" thickBot="1">
      <c r="B26" s="1119"/>
      <c r="C26" s="1120"/>
      <c r="D26" s="1120"/>
      <c r="E26" s="1120"/>
      <c r="F26" s="1121"/>
      <c r="G26" s="1066"/>
      <c r="H26" s="1067"/>
      <c r="I26" s="1067"/>
      <c r="J26" s="1067"/>
      <c r="K26" s="1067"/>
      <c r="L26" s="1067"/>
      <c r="M26" s="1067"/>
      <c r="N26" s="1067"/>
      <c r="O26" s="1067"/>
      <c r="P26" s="1067"/>
      <c r="Q26" s="1067"/>
      <c r="R26" s="1067"/>
      <c r="S26" s="1067"/>
      <c r="T26" s="1068"/>
      <c r="U26" s="92"/>
      <c r="V26" s="438" t="str">
        <f>IFERROR(IF(B9="処遇加算なし","✓",""),"")</f>
        <v/>
      </c>
      <c r="W26" s="1069" t="s">
        <v>2097</v>
      </c>
      <c r="X26" s="1070"/>
      <c r="Y26" s="1070"/>
      <c r="Z26" s="1071"/>
      <c r="AA26" s="1038"/>
      <c r="AB26" s="1039"/>
      <c r="AC26" s="120"/>
      <c r="AD26" s="1112" t="s">
        <v>15</v>
      </c>
      <c r="AE26" s="1112"/>
      <c r="AF26" s="1112"/>
      <c r="AG26" s="1112"/>
      <c r="AH26" s="1112"/>
      <c r="AI26" s="1038"/>
      <c r="AJ26" s="1039"/>
      <c r="AK26" s="121"/>
      <c r="AL26" s="1112" t="s">
        <v>15</v>
      </c>
      <c r="AM26" s="1112"/>
      <c r="AN26" s="1112"/>
      <c r="AO26" s="1112"/>
      <c r="AP26" s="1112"/>
      <c r="AS26" s="998"/>
      <c r="AT26" s="999"/>
      <c r="AU26" s="999"/>
      <c r="AV26" s="999"/>
      <c r="AW26" s="999"/>
      <c r="AX26" s="999"/>
      <c r="AY26" s="999"/>
      <c r="AZ26" s="999"/>
      <c r="BA26" s="999"/>
      <c r="BB26" s="999"/>
      <c r="BC26" s="999"/>
      <c r="BD26" s="999"/>
      <c r="BE26" s="999"/>
      <c r="BF26" s="999"/>
      <c r="BG26" s="999"/>
      <c r="BH26" s="1000"/>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3" t="s">
        <v>2068</v>
      </c>
      <c r="C28" s="1114"/>
      <c r="D28" s="1114"/>
      <c r="E28" s="1114"/>
      <c r="F28" s="1115"/>
      <c r="G28" s="1060" t="s">
        <v>2321</v>
      </c>
      <c r="H28" s="1061"/>
      <c r="I28" s="1061"/>
      <c r="J28" s="1061"/>
      <c r="K28" s="1061"/>
      <c r="L28" s="1061"/>
      <c r="M28" s="1061"/>
      <c r="N28" s="1061"/>
      <c r="O28" s="1061"/>
      <c r="P28" s="1061"/>
      <c r="Q28" s="1061"/>
      <c r="R28" s="1061"/>
      <c r="S28" s="1061"/>
      <c r="T28" s="1062"/>
      <c r="U28" s="118"/>
      <c r="V28" s="438" t="str">
        <f>IFERROR(IF(OR(B9="処遇加算Ⅰ",B9="処遇加算Ⅱ"),"✓",""),"")</f>
        <v/>
      </c>
      <c r="W28" s="1069" t="s">
        <v>2096</v>
      </c>
      <c r="X28" s="1070"/>
      <c r="Y28" s="1070"/>
      <c r="Z28" s="1071"/>
      <c r="AA28" s="1038" t="s">
        <v>12</v>
      </c>
      <c r="AB28" s="1039"/>
      <c r="AC28" s="120"/>
      <c r="AD28" s="1112" t="s">
        <v>14</v>
      </c>
      <c r="AE28" s="1112"/>
      <c r="AF28" s="1112"/>
      <c r="AG28" s="1112"/>
      <c r="AH28" s="1112"/>
      <c r="AI28" s="1038" t="s">
        <v>12</v>
      </c>
      <c r="AJ28" s="1039"/>
      <c r="AK28" s="120"/>
      <c r="AL28" s="1112" t="s">
        <v>14</v>
      </c>
      <c r="AM28" s="1112"/>
      <c r="AN28" s="1112"/>
      <c r="AO28" s="1112"/>
      <c r="AP28" s="1112"/>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16"/>
      <c r="C29" s="1117"/>
      <c r="D29" s="1117"/>
      <c r="E29" s="1117"/>
      <c r="F29" s="1118"/>
      <c r="G29" s="1063"/>
      <c r="H29" s="1064"/>
      <c r="I29" s="1064"/>
      <c r="J29" s="1064"/>
      <c r="K29" s="1064"/>
      <c r="L29" s="1064"/>
      <c r="M29" s="1064"/>
      <c r="N29" s="1064"/>
      <c r="O29" s="1064"/>
      <c r="P29" s="1064"/>
      <c r="Q29" s="1064"/>
      <c r="R29" s="1064"/>
      <c r="S29" s="1064"/>
      <c r="T29" s="1065"/>
      <c r="U29" s="118"/>
      <c r="V29" s="438" t="str">
        <f>IFERROR(IF(B9="処遇加算Ⅲ","✓",""),"")</f>
        <v/>
      </c>
      <c r="W29" s="1069" t="s">
        <v>19</v>
      </c>
      <c r="X29" s="1070"/>
      <c r="Y29" s="1070"/>
      <c r="Z29" s="1071"/>
      <c r="AA29" s="1038"/>
      <c r="AB29" s="1039"/>
      <c r="AC29" s="120"/>
      <c r="AD29" s="1012" t="s">
        <v>17</v>
      </c>
      <c r="AE29" s="1012"/>
      <c r="AF29" s="1012"/>
      <c r="AG29" s="1012"/>
      <c r="AH29" s="1012"/>
      <c r="AI29" s="1038"/>
      <c r="AJ29" s="1039"/>
      <c r="AK29" s="121"/>
      <c r="AL29" s="1012" t="s">
        <v>17</v>
      </c>
      <c r="AM29" s="1012"/>
      <c r="AN29" s="1012"/>
      <c r="AO29" s="1012"/>
      <c r="AP29" s="1012"/>
      <c r="AS29" s="995"/>
      <c r="AT29" s="996"/>
      <c r="AU29" s="996"/>
      <c r="AV29" s="996"/>
      <c r="AW29" s="996"/>
      <c r="AX29" s="996"/>
      <c r="AY29" s="996"/>
      <c r="AZ29" s="996"/>
      <c r="BA29" s="996"/>
      <c r="BB29" s="996"/>
      <c r="BC29" s="996"/>
      <c r="BD29" s="996"/>
      <c r="BE29" s="996"/>
      <c r="BF29" s="996"/>
      <c r="BG29" s="996"/>
      <c r="BH29" s="997"/>
    </row>
    <row r="30" spans="2:60" ht="18" customHeight="1" thickBot="1">
      <c r="B30" s="1119"/>
      <c r="C30" s="1120"/>
      <c r="D30" s="1120"/>
      <c r="E30" s="1120"/>
      <c r="F30" s="1121"/>
      <c r="G30" s="1066"/>
      <c r="H30" s="1067"/>
      <c r="I30" s="1067"/>
      <c r="J30" s="1067"/>
      <c r="K30" s="1067"/>
      <c r="L30" s="1067"/>
      <c r="M30" s="1067"/>
      <c r="N30" s="1067"/>
      <c r="O30" s="1067"/>
      <c r="P30" s="1067"/>
      <c r="Q30" s="1067"/>
      <c r="R30" s="1067"/>
      <c r="S30" s="1067"/>
      <c r="T30" s="1068"/>
      <c r="U30" s="92"/>
      <c r="V30" s="438" t="str">
        <f>IFERROR(IF(B9="処遇加算なし","✓",""),"")</f>
        <v/>
      </c>
      <c r="W30" s="1069" t="s">
        <v>2097</v>
      </c>
      <c r="X30" s="1070"/>
      <c r="Y30" s="1070"/>
      <c r="Z30" s="1071"/>
      <c r="AA30" s="1038"/>
      <c r="AB30" s="1039"/>
      <c r="AC30" s="120"/>
      <c r="AD30" s="1112" t="s">
        <v>15</v>
      </c>
      <c r="AE30" s="1112"/>
      <c r="AF30" s="1112"/>
      <c r="AG30" s="1112"/>
      <c r="AH30" s="1112"/>
      <c r="AI30" s="1038"/>
      <c r="AJ30" s="1039"/>
      <c r="AK30" s="121"/>
      <c r="AL30" s="1112" t="s">
        <v>15</v>
      </c>
      <c r="AM30" s="1112"/>
      <c r="AN30" s="1112"/>
      <c r="AO30" s="1112"/>
      <c r="AP30" s="1112"/>
      <c r="AS30" s="998"/>
      <c r="AT30" s="999"/>
      <c r="AU30" s="999"/>
      <c r="AV30" s="999"/>
      <c r="AW30" s="999"/>
      <c r="AX30" s="999"/>
      <c r="AY30" s="999"/>
      <c r="AZ30" s="999"/>
      <c r="BA30" s="999"/>
      <c r="BB30" s="999"/>
      <c r="BC30" s="999"/>
      <c r="BD30" s="999"/>
      <c r="BE30" s="999"/>
      <c r="BF30" s="999"/>
      <c r="BG30" s="999"/>
      <c r="BH30" s="1000"/>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0" t="s">
        <v>2069</v>
      </c>
      <c r="C32" s="1090"/>
      <c r="D32" s="1090"/>
      <c r="E32" s="1090"/>
      <c r="F32" s="1090"/>
      <c r="G32" s="1060" t="s">
        <v>2322</v>
      </c>
      <c r="H32" s="1061"/>
      <c r="I32" s="1061"/>
      <c r="J32" s="1061"/>
      <c r="K32" s="1061"/>
      <c r="L32" s="1061"/>
      <c r="M32" s="1061"/>
      <c r="N32" s="1061"/>
      <c r="O32" s="1061"/>
      <c r="P32" s="1061"/>
      <c r="Q32" s="1061"/>
      <c r="R32" s="1061"/>
      <c r="S32" s="1061"/>
      <c r="T32" s="1062"/>
      <c r="U32" s="118"/>
      <c r="V32" s="438" t="str">
        <f>IFERROR(IF(B9="処遇加算Ⅰ","✓",""),"")</f>
        <v/>
      </c>
      <c r="W32" s="1019" t="s">
        <v>14</v>
      </c>
      <c r="X32" s="1020"/>
      <c r="Y32" s="1020"/>
      <c r="Z32" s="1021"/>
      <c r="AA32" s="1040" t="s">
        <v>12</v>
      </c>
      <c r="AB32" s="1039"/>
      <c r="AC32" s="120"/>
      <c r="AD32" s="1112" t="s">
        <v>14</v>
      </c>
      <c r="AE32" s="1112"/>
      <c r="AF32" s="1112"/>
      <c r="AG32" s="1112"/>
      <c r="AH32" s="1112"/>
      <c r="AI32" s="1040" t="s">
        <v>12</v>
      </c>
      <c r="AJ32" s="1039"/>
      <c r="AK32" s="120"/>
      <c r="AL32" s="1112" t="s">
        <v>14</v>
      </c>
      <c r="AM32" s="1112"/>
      <c r="AN32" s="1112"/>
      <c r="AO32" s="1112"/>
      <c r="AP32" s="1112"/>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090"/>
      <c r="C33" s="1090"/>
      <c r="D33" s="1090"/>
      <c r="E33" s="1090"/>
      <c r="F33" s="1090"/>
      <c r="G33" s="1063"/>
      <c r="H33" s="1064"/>
      <c r="I33" s="1064"/>
      <c r="J33" s="1064"/>
      <c r="K33" s="1064"/>
      <c r="L33" s="1064"/>
      <c r="M33" s="1064"/>
      <c r="N33" s="1064"/>
      <c r="O33" s="1064"/>
      <c r="P33" s="1064"/>
      <c r="Q33" s="1064"/>
      <c r="R33" s="1064"/>
      <c r="S33" s="1064"/>
      <c r="T33" s="1065"/>
      <c r="U33" s="118"/>
      <c r="V33" s="438" t="str">
        <f>IFERROR(IF(AND(B9&lt;&gt;"",B9&lt;&gt;"処遇加算Ⅰ"),"✓",""),"")</f>
        <v/>
      </c>
      <c r="W33" s="1019" t="s">
        <v>15</v>
      </c>
      <c r="X33" s="1020"/>
      <c r="Y33" s="1020"/>
      <c r="Z33" s="1021"/>
      <c r="AA33" s="1040"/>
      <c r="AB33" s="1039"/>
      <c r="AC33" s="120"/>
      <c r="AD33" s="1167" t="s">
        <v>17</v>
      </c>
      <c r="AE33" s="1167"/>
      <c r="AF33" s="1167"/>
      <c r="AG33" s="1167"/>
      <c r="AH33" s="1167"/>
      <c r="AI33" s="1040"/>
      <c r="AJ33" s="1039"/>
      <c r="AK33" s="130"/>
      <c r="AL33" s="1012" t="s">
        <v>17</v>
      </c>
      <c r="AM33" s="1012"/>
      <c r="AN33" s="1012"/>
      <c r="AO33" s="1012"/>
      <c r="AP33" s="1012"/>
      <c r="AS33" s="995"/>
      <c r="AT33" s="996"/>
      <c r="AU33" s="996"/>
      <c r="AV33" s="996"/>
      <c r="AW33" s="996"/>
      <c r="AX33" s="996"/>
      <c r="AY33" s="996"/>
      <c r="AZ33" s="996"/>
      <c r="BA33" s="996"/>
      <c r="BB33" s="996"/>
      <c r="BC33" s="996"/>
      <c r="BD33" s="996"/>
      <c r="BE33" s="996"/>
      <c r="BF33" s="996"/>
      <c r="BG33" s="996"/>
      <c r="BH33" s="997"/>
    </row>
    <row r="34" spans="2:82" ht="18.75" customHeight="1" thickBot="1">
      <c r="B34" s="1090"/>
      <c r="C34" s="1090"/>
      <c r="D34" s="1090"/>
      <c r="E34" s="1090"/>
      <c r="F34" s="1090"/>
      <c r="G34" s="1066"/>
      <c r="H34" s="1067"/>
      <c r="I34" s="1067"/>
      <c r="J34" s="1067"/>
      <c r="K34" s="1067"/>
      <c r="L34" s="1067"/>
      <c r="M34" s="1067"/>
      <c r="N34" s="1067"/>
      <c r="O34" s="1067"/>
      <c r="P34" s="1067"/>
      <c r="Q34" s="1067"/>
      <c r="R34" s="1067"/>
      <c r="S34" s="1067"/>
      <c r="T34" s="1068"/>
      <c r="U34" s="92"/>
      <c r="V34" s="125"/>
      <c r="W34" s="97"/>
      <c r="X34" s="97"/>
      <c r="Y34" s="97"/>
      <c r="Z34" s="97"/>
      <c r="AA34" s="1040"/>
      <c r="AB34" s="1039"/>
      <c r="AC34" s="120"/>
      <c r="AD34" s="1011" t="s">
        <v>15</v>
      </c>
      <c r="AE34" s="1011"/>
      <c r="AF34" s="1011"/>
      <c r="AG34" s="1011"/>
      <c r="AH34" s="1011"/>
      <c r="AI34" s="1040"/>
      <c r="AJ34" s="1039"/>
      <c r="AK34" s="120"/>
      <c r="AL34" s="1011" t="s">
        <v>15</v>
      </c>
      <c r="AM34" s="1011"/>
      <c r="AN34" s="1011"/>
      <c r="AO34" s="1011"/>
      <c r="AP34" s="1011"/>
      <c r="AS34" s="998"/>
      <c r="AT34" s="999"/>
      <c r="AU34" s="999"/>
      <c r="AV34" s="999"/>
      <c r="AW34" s="999"/>
      <c r="AX34" s="999"/>
      <c r="AY34" s="999"/>
      <c r="AZ34" s="999"/>
      <c r="BA34" s="999"/>
      <c r="BB34" s="999"/>
      <c r="BC34" s="999"/>
      <c r="BD34" s="999"/>
      <c r="BE34" s="999"/>
      <c r="BF34" s="999"/>
      <c r="BG34" s="999"/>
      <c r="BH34" s="1000"/>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0" t="s">
        <v>2070</v>
      </c>
      <c r="C36" s="1090"/>
      <c r="D36" s="1090"/>
      <c r="E36" s="1090"/>
      <c r="F36" s="1090"/>
      <c r="G36" s="1131" t="s">
        <v>2323</v>
      </c>
      <c r="H36" s="1132"/>
      <c r="I36" s="1132"/>
      <c r="J36" s="1132"/>
      <c r="K36" s="1132"/>
      <c r="L36" s="1132"/>
      <c r="M36" s="1132"/>
      <c r="N36" s="1132"/>
      <c r="O36" s="1132"/>
      <c r="P36" s="1132"/>
      <c r="Q36" s="1132"/>
      <c r="R36" s="1132"/>
      <c r="S36" s="1132"/>
      <c r="T36" s="1133"/>
      <c r="U36" s="118"/>
      <c r="V36" s="438" t="str">
        <f>IFERROR(IF(OR(G9="特定加算Ⅰ",G9="特定加算Ⅱ"),"✓",""),"")</f>
        <v/>
      </c>
      <c r="W36" s="1019" t="s">
        <v>14</v>
      </c>
      <c r="X36" s="1020"/>
      <c r="Y36" s="1020"/>
      <c r="Z36" s="1021"/>
      <c r="AA36" s="1038" t="s">
        <v>12</v>
      </c>
      <c r="AB36" s="1039"/>
      <c r="AC36" s="120"/>
      <c r="AD36" s="1011" t="s">
        <v>14</v>
      </c>
      <c r="AE36" s="1011"/>
      <c r="AF36" s="1011"/>
      <c r="AG36" s="1011"/>
      <c r="AH36" s="1011"/>
      <c r="AI36" s="1038" t="s">
        <v>12</v>
      </c>
      <c r="AJ36" s="1039"/>
      <c r="AK36" s="120"/>
      <c r="AL36" s="1011" t="s">
        <v>14</v>
      </c>
      <c r="AM36" s="1011"/>
      <c r="AN36" s="1011"/>
      <c r="AO36" s="1011"/>
      <c r="AP36" s="1011"/>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090"/>
      <c r="C37" s="1090"/>
      <c r="D37" s="1090"/>
      <c r="E37" s="1090"/>
      <c r="F37" s="1090"/>
      <c r="G37" s="1134"/>
      <c r="H37" s="1135"/>
      <c r="I37" s="1135"/>
      <c r="J37" s="1135"/>
      <c r="K37" s="1135"/>
      <c r="L37" s="1135"/>
      <c r="M37" s="1135"/>
      <c r="N37" s="1135"/>
      <c r="O37" s="1135"/>
      <c r="P37" s="1135"/>
      <c r="Q37" s="1135"/>
      <c r="R37" s="1135"/>
      <c r="S37" s="1135"/>
      <c r="T37" s="1136"/>
      <c r="U37" s="118"/>
      <c r="V37" s="438" t="str">
        <f>IFERROR(IF(G9="特定加算なし","✓",""),"")</f>
        <v/>
      </c>
      <c r="W37" s="1019" t="s">
        <v>15</v>
      </c>
      <c r="X37" s="1020"/>
      <c r="Y37" s="1020"/>
      <c r="Z37" s="1021"/>
      <c r="AA37" s="1038"/>
      <c r="AB37" s="1039"/>
      <c r="AC37" s="1168" t="s">
        <v>2175</v>
      </c>
      <c r="AD37" s="1169"/>
      <c r="AE37" s="1169"/>
      <c r="AF37" s="1169"/>
      <c r="AG37" s="1170"/>
      <c r="AH37" s="1171"/>
      <c r="AI37" s="1038"/>
      <c r="AJ37" s="1039"/>
      <c r="AK37" s="1168" t="s">
        <v>2175</v>
      </c>
      <c r="AL37" s="1169"/>
      <c r="AM37" s="1169"/>
      <c r="AN37" s="1169"/>
      <c r="AO37" s="1170"/>
      <c r="AP37" s="1171"/>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090"/>
      <c r="C38" s="1090"/>
      <c r="D38" s="1090"/>
      <c r="E38" s="1090"/>
      <c r="F38" s="1090"/>
      <c r="G38" s="1137"/>
      <c r="H38" s="1138"/>
      <c r="I38" s="1138"/>
      <c r="J38" s="1138"/>
      <c r="K38" s="1138"/>
      <c r="L38" s="1138"/>
      <c r="M38" s="1138"/>
      <c r="N38" s="1138"/>
      <c r="O38" s="1138"/>
      <c r="P38" s="1138"/>
      <c r="Q38" s="1138"/>
      <c r="R38" s="1138"/>
      <c r="S38" s="1138"/>
      <c r="T38" s="1139"/>
      <c r="U38" s="118"/>
      <c r="Z38" s="133"/>
      <c r="AA38" s="1040"/>
      <c r="AB38" s="1039"/>
      <c r="AC38" s="120"/>
      <c r="AD38" s="1011" t="s">
        <v>15</v>
      </c>
      <c r="AE38" s="1011"/>
      <c r="AF38" s="1011"/>
      <c r="AG38" s="1011"/>
      <c r="AH38" s="1011"/>
      <c r="AI38" s="1038"/>
      <c r="AJ38" s="1039"/>
      <c r="AK38" s="120"/>
      <c r="AL38" s="1011" t="s">
        <v>15</v>
      </c>
      <c r="AM38" s="1011"/>
      <c r="AN38" s="1011"/>
      <c r="AO38" s="1011"/>
      <c r="AP38" s="1011"/>
      <c r="AS38" s="998"/>
      <c r="AT38" s="999"/>
      <c r="AU38" s="999"/>
      <c r="AV38" s="999"/>
      <c r="AW38" s="999"/>
      <c r="AX38" s="999"/>
      <c r="AY38" s="999"/>
      <c r="AZ38" s="999"/>
      <c r="BA38" s="999"/>
      <c r="BB38" s="999"/>
      <c r="BC38" s="999"/>
      <c r="BD38" s="999"/>
      <c r="BE38" s="999"/>
      <c r="BF38" s="999"/>
      <c r="BG38" s="999"/>
      <c r="BH38" s="1000"/>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0" t="s">
        <v>2071</v>
      </c>
      <c r="C40" s="1090"/>
      <c r="D40" s="1090"/>
      <c r="E40" s="1090"/>
      <c r="F40" s="1090"/>
      <c r="G40" s="1060" t="str">
        <f>IFERROR(VLOOKUP(Y5,【参考】数式用!AQ5:AR37,2,0),"")</f>
        <v/>
      </c>
      <c r="H40" s="1061"/>
      <c r="I40" s="1061"/>
      <c r="J40" s="1061"/>
      <c r="K40" s="1061"/>
      <c r="L40" s="1061"/>
      <c r="M40" s="1061"/>
      <c r="N40" s="1061"/>
      <c r="O40" s="1061"/>
      <c r="P40" s="1061"/>
      <c r="Q40" s="1061"/>
      <c r="R40" s="1061"/>
      <c r="S40" s="1061"/>
      <c r="T40" s="1062"/>
      <c r="U40" s="92"/>
      <c r="V40" s="438" t="str">
        <f>IFERROR(IF(G9="特定加算Ⅰ","✓",""),"")</f>
        <v/>
      </c>
      <c r="W40" s="1019" t="s">
        <v>14</v>
      </c>
      <c r="X40" s="1020"/>
      <c r="Y40" s="1020"/>
      <c r="Z40" s="1021"/>
      <c r="AA40" s="1038" t="s">
        <v>12</v>
      </c>
      <c r="AB40" s="1039"/>
      <c r="AC40" s="120"/>
      <c r="AD40" s="1011" t="s">
        <v>14</v>
      </c>
      <c r="AE40" s="1011"/>
      <c r="AF40" s="1011"/>
      <c r="AG40" s="1011"/>
      <c r="AH40" s="1011"/>
      <c r="AI40" s="1038" t="s">
        <v>12</v>
      </c>
      <c r="AJ40" s="1039"/>
      <c r="AK40" s="120"/>
      <c r="AL40" s="1011" t="s">
        <v>14</v>
      </c>
      <c r="AM40" s="1011"/>
      <c r="AN40" s="1011"/>
      <c r="AO40" s="1011"/>
      <c r="AP40" s="1011"/>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090"/>
      <c r="C41" s="1090"/>
      <c r="D41" s="1090"/>
      <c r="E41" s="1090"/>
      <c r="F41" s="1090"/>
      <c r="G41" s="1063"/>
      <c r="H41" s="1064"/>
      <c r="I41" s="1064"/>
      <c r="J41" s="1064"/>
      <c r="K41" s="1064"/>
      <c r="L41" s="1064"/>
      <c r="M41" s="1064"/>
      <c r="N41" s="1064"/>
      <c r="O41" s="1064"/>
      <c r="P41" s="1064"/>
      <c r="Q41" s="1064"/>
      <c r="R41" s="1064"/>
      <c r="S41" s="1064"/>
      <c r="T41" s="1065"/>
      <c r="U41" s="92"/>
      <c r="V41" s="438" t="str">
        <f>IFERROR(IF(OR(G9="特定加算Ⅱ",G9="特定加算なし"),"✓",""),"")</f>
        <v/>
      </c>
      <c r="W41" s="1019" t="s">
        <v>15</v>
      </c>
      <c r="X41" s="1020"/>
      <c r="Y41" s="1020"/>
      <c r="Z41" s="1021"/>
      <c r="AA41" s="1038"/>
      <c r="AB41" s="1039"/>
      <c r="AC41" s="134" t="s">
        <v>82</v>
      </c>
      <c r="AD41" s="1075"/>
      <c r="AE41" s="1076"/>
      <c r="AF41" s="1076"/>
      <c r="AG41" s="1076"/>
      <c r="AH41" s="1077"/>
      <c r="AI41" s="1038"/>
      <c r="AJ41" s="1039"/>
      <c r="AK41" s="134" t="s">
        <v>82</v>
      </c>
      <c r="AL41" s="1075"/>
      <c r="AM41" s="1076"/>
      <c r="AN41" s="1076"/>
      <c r="AO41" s="1076"/>
      <c r="AP41" s="1077"/>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090"/>
      <c r="C42" s="1090"/>
      <c r="D42" s="1090"/>
      <c r="E42" s="1090"/>
      <c r="F42" s="1090"/>
      <c r="G42" s="1066"/>
      <c r="H42" s="1067"/>
      <c r="I42" s="1067"/>
      <c r="J42" s="1067"/>
      <c r="K42" s="1067"/>
      <c r="L42" s="1067"/>
      <c r="M42" s="1067"/>
      <c r="N42" s="1067"/>
      <c r="O42" s="1067"/>
      <c r="P42" s="1067"/>
      <c r="Q42" s="1067"/>
      <c r="R42" s="1067"/>
      <c r="S42" s="1067"/>
      <c r="T42" s="1068"/>
      <c r="U42" s="92"/>
      <c r="V42" s="85"/>
      <c r="W42" s="135"/>
      <c r="X42" s="135"/>
      <c r="Y42" s="135"/>
      <c r="Z42" s="135"/>
      <c r="AA42" s="435"/>
      <c r="AB42" s="435"/>
      <c r="AC42" s="136"/>
      <c r="AD42" s="1011" t="s">
        <v>15</v>
      </c>
      <c r="AE42" s="1011"/>
      <c r="AF42" s="1011"/>
      <c r="AG42" s="1011"/>
      <c r="AH42" s="1011"/>
      <c r="AI42" s="435"/>
      <c r="AJ42" s="435"/>
      <c r="AK42" s="136"/>
      <c r="AL42" s="1011" t="s">
        <v>15</v>
      </c>
      <c r="AM42" s="1011"/>
      <c r="AN42" s="1011"/>
      <c r="AO42" s="1011"/>
      <c r="AP42" s="1011"/>
      <c r="AS42" s="998"/>
      <c r="AT42" s="999"/>
      <c r="AU42" s="999"/>
      <c r="AV42" s="999"/>
      <c r="AW42" s="999"/>
      <c r="AX42" s="999"/>
      <c r="AY42" s="999"/>
      <c r="AZ42" s="999"/>
      <c r="BA42" s="999"/>
      <c r="BB42" s="999"/>
      <c r="BC42" s="999"/>
      <c r="BD42" s="999"/>
      <c r="BE42" s="999"/>
      <c r="BF42" s="999"/>
      <c r="BG42" s="999"/>
      <c r="BH42" s="1000"/>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0" t="s">
        <v>2072</v>
      </c>
      <c r="C44" s="1090"/>
      <c r="D44" s="1090"/>
      <c r="E44" s="1090"/>
      <c r="F44" s="1090"/>
      <c r="G44" s="1060" t="s">
        <v>2356</v>
      </c>
      <c r="H44" s="1061"/>
      <c r="I44" s="1061"/>
      <c r="J44" s="1061"/>
      <c r="K44" s="1061"/>
      <c r="L44" s="1061"/>
      <c r="M44" s="1061"/>
      <c r="N44" s="1061"/>
      <c r="O44" s="1061"/>
      <c r="P44" s="1061"/>
      <c r="Q44" s="1061"/>
      <c r="R44" s="1061"/>
      <c r="S44" s="1061"/>
      <c r="T44" s="1062"/>
      <c r="U44" s="118"/>
      <c r="V44" s="438" t="str">
        <f>IFERROR(IF(OR(G9="特定加算Ⅰ",G9="特定加算Ⅱ"),"✓",""),"")</f>
        <v/>
      </c>
      <c r="W44" s="1019" t="s">
        <v>14</v>
      </c>
      <c r="X44" s="1020"/>
      <c r="Y44" s="1020"/>
      <c r="Z44" s="1021"/>
      <c r="AA44" s="1038" t="s">
        <v>12</v>
      </c>
      <c r="AB44" s="1039"/>
      <c r="AC44" s="120"/>
      <c r="AD44" s="1011" t="s">
        <v>14</v>
      </c>
      <c r="AE44" s="1011"/>
      <c r="AF44" s="1011"/>
      <c r="AG44" s="1011"/>
      <c r="AH44" s="1011"/>
      <c r="AI44" s="1038" t="s">
        <v>12</v>
      </c>
      <c r="AJ44" s="1039"/>
      <c r="AK44" s="120"/>
      <c r="AL44" s="1011" t="s">
        <v>14</v>
      </c>
      <c r="AM44" s="1011"/>
      <c r="AN44" s="1011"/>
      <c r="AO44" s="1011"/>
      <c r="AP44" s="1011"/>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090"/>
      <c r="C45" s="1090"/>
      <c r="D45" s="1090"/>
      <c r="E45" s="1090"/>
      <c r="F45" s="1090"/>
      <c r="G45" s="1066"/>
      <c r="H45" s="1067"/>
      <c r="I45" s="1067"/>
      <c r="J45" s="1067"/>
      <c r="K45" s="1067"/>
      <c r="L45" s="1067"/>
      <c r="M45" s="1067"/>
      <c r="N45" s="1067"/>
      <c r="O45" s="1067"/>
      <c r="P45" s="1067"/>
      <c r="Q45" s="1067"/>
      <c r="R45" s="1067"/>
      <c r="S45" s="1067"/>
      <c r="T45" s="1068"/>
      <c r="U45" s="118"/>
      <c r="V45" s="438" t="str">
        <f>IFERROR(IF(G9="特定加算なし","✓",""),"")</f>
        <v/>
      </c>
      <c r="W45" s="1019" t="s">
        <v>15</v>
      </c>
      <c r="X45" s="1020"/>
      <c r="Y45" s="1020"/>
      <c r="Z45" s="1021"/>
      <c r="AA45" s="1038"/>
      <c r="AB45" s="1039"/>
      <c r="AC45" s="120"/>
      <c r="AD45" s="1011" t="s">
        <v>15</v>
      </c>
      <c r="AE45" s="1011"/>
      <c r="AF45" s="1011"/>
      <c r="AG45" s="1011"/>
      <c r="AH45" s="1011"/>
      <c r="AI45" s="1038"/>
      <c r="AJ45" s="1039"/>
      <c r="AK45" s="120"/>
      <c r="AL45" s="1011" t="s">
        <v>15</v>
      </c>
      <c r="AM45" s="1011"/>
      <c r="AN45" s="1011"/>
      <c r="AO45" s="1011"/>
      <c r="AP45" s="1011"/>
      <c r="AS45" s="998"/>
      <c r="AT45" s="999"/>
      <c r="AU45" s="999"/>
      <c r="AV45" s="999"/>
      <c r="AW45" s="999"/>
      <c r="AX45" s="999"/>
      <c r="AY45" s="999"/>
      <c r="AZ45" s="999"/>
      <c r="BA45" s="999"/>
      <c r="BB45" s="999"/>
      <c r="BC45" s="999"/>
      <c r="BD45" s="999"/>
      <c r="BE45" s="999"/>
      <c r="BF45" s="999"/>
      <c r="BG45" s="999"/>
      <c r="BH45" s="1000"/>
      <c r="BO45" s="138"/>
    </row>
    <row r="46" spans="2:82" ht="6.75" customHeight="1">
      <c r="B46" s="124"/>
      <c r="AJ46" s="139"/>
      <c r="AK46" s="139"/>
      <c r="AL46" s="139"/>
      <c r="AM46" s="139"/>
      <c r="AN46" s="139"/>
      <c r="AO46" s="139"/>
      <c r="AP46" s="139"/>
    </row>
    <row r="47" spans="2:82" ht="21" customHeight="1">
      <c r="B47" s="1049" t="s">
        <v>2136</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7"/>
      <c r="C48" s="1088"/>
      <c r="D48" s="1088"/>
      <c r="E48" s="1088"/>
      <c r="F48" s="1089"/>
      <c r="G48" s="1045" t="str">
        <f>IF(F15=4,"R6.4～R6.5",IF(F15=5,"R6.5",""))</f>
        <v>R6.4～R6.5</v>
      </c>
      <c r="H48" s="1046"/>
      <c r="I48" s="1046"/>
      <c r="J48" s="1046"/>
      <c r="K48" s="1046"/>
      <c r="L48" s="1046"/>
      <c r="M48" s="1046"/>
      <c r="N48" s="1046"/>
      <c r="O48" s="1046"/>
      <c r="P48" s="1046"/>
      <c r="Q48" s="1046"/>
      <c r="R48" s="1046"/>
      <c r="S48" s="1046"/>
      <c r="T48" s="1046"/>
      <c r="U48" s="1046"/>
      <c r="V48" s="1046"/>
      <c r="W48" s="1046"/>
      <c r="X48" s="1046"/>
      <c r="Y48" s="1046"/>
      <c r="Z48" s="1047"/>
      <c r="AA48" s="1038" t="s">
        <v>12</v>
      </c>
      <c r="AB48" s="1039"/>
      <c r="AC48" s="1041" t="str">
        <f>IF(OR(F15=4,F15=5),"R6.6","R"&amp;D15&amp;"."&amp;F15)&amp;"～R"&amp;K15&amp;"."&amp;M15</f>
        <v>R6.6～R7.3</v>
      </c>
      <c r="AD48" s="1041"/>
      <c r="AE48" s="1041"/>
      <c r="AF48" s="1041"/>
      <c r="AG48" s="1041"/>
      <c r="AH48" s="1041"/>
      <c r="AS48" s="1015" t="str">
        <f>IFERROR(IF(AND(OR(AP58=1,AP58=2),OR(AP59=1,AP59=2),OR(AP60=1,AP60=2)),"処遇加算Ⅰ",IF(AND(OR(AP58=1,AP58=2),OR(AP59=1,AP59=2),OR(AP60=0,AP60=3)),"処遇加算Ⅱ",IF(OR(OR(AP58=1,AP58=2),OR(AP59=1,AP59=2)),"処遇加算Ⅲ",""))),"")</f>
        <v/>
      </c>
      <c r="AT48" s="1015"/>
      <c r="AU48" s="1015"/>
      <c r="AV48" s="1015"/>
      <c r="AW48" s="1015" t="str">
        <f>IFERROR(IF(AND(AP61=1,AP62=1,AP63=1),"特定加算Ⅰ",IF(AND(AP61=1,AP62=2,AP63=1),"特定加算Ⅱ",IF(OR(AP61=2,AP62=2,AP63=2),"特定加算なし",""))),"")</f>
        <v>特定加算なし</v>
      </c>
      <c r="AX48" s="1015"/>
      <c r="AY48" s="1015"/>
      <c r="AZ48" s="1015"/>
      <c r="BA48" s="1015" t="str">
        <f>IFERROR(IF(OR(L9="ベア加算",AP57=1),"ベア加算",IF(AP57=2,"ベア加算なし","")),"")</f>
        <v/>
      </c>
      <c r="BB48" s="1015"/>
      <c r="BC48" s="1015"/>
      <c r="BD48" s="1015"/>
      <c r="BE48" s="1166" t="str">
        <f>AS48&amp;AW48&amp;BA48</f>
        <v>特定加算なし</v>
      </c>
      <c r="BF48" s="1166"/>
      <c r="BG48" s="1166"/>
      <c r="BH48" s="1166"/>
      <c r="BI48" s="1166"/>
      <c r="BJ48" s="1166"/>
      <c r="BK48" s="1166"/>
      <c r="BL48" s="1166"/>
      <c r="BM48" s="1166"/>
      <c r="BN48" s="1166"/>
      <c r="BO48" s="1166"/>
      <c r="BP48" s="1166"/>
      <c r="BQ48" s="141"/>
      <c r="BR48" s="141"/>
      <c r="BS48" s="141"/>
      <c r="BT48" s="141"/>
      <c r="BU48" s="141"/>
      <c r="BV48" s="141"/>
      <c r="BW48" s="141"/>
      <c r="BX48" s="141"/>
      <c r="BY48" s="141"/>
      <c r="BZ48" s="141"/>
      <c r="CD48" s="142"/>
    </row>
    <row r="49" spans="2:86" ht="18" customHeight="1">
      <c r="B49" s="1072" t="s">
        <v>2015</v>
      </c>
      <c r="C49" s="1073"/>
      <c r="D49" s="1073"/>
      <c r="E49" s="1073"/>
      <c r="F49" s="1074"/>
      <c r="G49" s="1042" t="str">
        <f>IFERROR(IF(AND(OR(AH58=1,AH58=2),OR(AH59=1,AH59=2),OR(AH60=1,AH60=2)),"処遇加算Ⅰ",IF(AND(OR(AH58=1,AH58=2),OR(AH59=1,AH59=2),OR(AH60=0,AH60=3)),"処遇加算Ⅱ",IF(OR(OR(AH58=1,AH58=2),OR(AH59=1,AH59=2)),"処遇加算Ⅲ",""))),"")</f>
        <v/>
      </c>
      <c r="H49" s="1043"/>
      <c r="I49" s="1043"/>
      <c r="J49" s="1043"/>
      <c r="K49" s="1044"/>
      <c r="L49" s="1057" t="str">
        <f>IFERROR(IF(G9="","",IF(AND(AH61=1,AH62=1,AH63=1),"特定加算Ⅰ",IF(AND(AH61=1,AH62=2,AH63=1),"特定加算Ⅱ",IF(OR(AH61=2,AH62=2,AH63=2),"特定加算なし","")))),"")</f>
        <v/>
      </c>
      <c r="M49" s="1058"/>
      <c r="N49" s="1058"/>
      <c r="O49" s="1058"/>
      <c r="P49" s="1059"/>
      <c r="Q49" s="1078" t="str">
        <f>IFERROR(IF(OR(L9="ベア加算",AND(L9="ベア加算なし",AH57=1)),"ベア加算",IF(AH57=2,"ベア加算なし","")),"")</f>
        <v/>
      </c>
      <c r="R49" s="1043"/>
      <c r="S49" s="1043"/>
      <c r="T49" s="1043"/>
      <c r="U49" s="1079"/>
      <c r="V49" s="1080" t="s">
        <v>10</v>
      </c>
      <c r="W49" s="1081"/>
      <c r="X49" s="1081"/>
      <c r="Y49" s="1081"/>
      <c r="Z49" s="1081"/>
      <c r="AA49" s="1040"/>
      <c r="AB49" s="1040"/>
      <c r="AC49" s="1022" t="str">
        <f>IFERROR(VLOOKUP(BE48,【参考】数式用2!E6:F23,2,FALSE),"")</f>
        <v/>
      </c>
      <c r="AD49" s="1023"/>
      <c r="AE49" s="1023"/>
      <c r="AF49" s="1023"/>
      <c r="AG49" s="1023"/>
      <c r="AH49" s="1024"/>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2" t="s">
        <v>2016</v>
      </c>
      <c r="C50" s="1073"/>
      <c r="D50" s="1073"/>
      <c r="E50" s="1073"/>
      <c r="F50" s="1074"/>
      <c r="G50" s="1025" t="str">
        <f>IFERROR(VLOOKUP(Y5,【参考】数式用!$A$5:$J$37,MATCH(G49,【参考】数式用!$B$4:$J$4,0)+1,0),"")</f>
        <v/>
      </c>
      <c r="H50" s="1026"/>
      <c r="I50" s="1026"/>
      <c r="J50" s="1026"/>
      <c r="K50" s="1027"/>
      <c r="L50" s="1028" t="str">
        <f>IFERROR(VLOOKUP(Y5,【参考】数式用!$A$5:$J$37,MATCH(L49,【参考】数式用!$B$4:$J$4,0)+1,0),"")</f>
        <v/>
      </c>
      <c r="M50" s="1029"/>
      <c r="N50" s="1029"/>
      <c r="O50" s="1029"/>
      <c r="P50" s="1030"/>
      <c r="Q50" s="1031" t="str">
        <f>IFERROR(VLOOKUP(Y5,【参考】数式用!$A$5:$J$37,MATCH(Q49,【参考】数式用!$B$4:$J$4,0)+1,0),"")</f>
        <v/>
      </c>
      <c r="R50" s="1026"/>
      <c r="S50" s="1026"/>
      <c r="T50" s="1026"/>
      <c r="U50" s="1032"/>
      <c r="V50" s="1033">
        <f>SUM(G50,L50,Q50)</f>
        <v>0</v>
      </c>
      <c r="W50" s="1034"/>
      <c r="X50" s="1034"/>
      <c r="Y50" s="1034"/>
      <c r="Z50" s="1034"/>
      <c r="AA50" s="1040"/>
      <c r="AB50" s="1040"/>
      <c r="AC50" s="1035" t="str">
        <f>IFERROR(VLOOKUP(Y5,【参考】数式用!$A$5:$AB$37,MATCH(AC49,【参考】数式用!$B$4:$AB$4,0)+1,FALSE),"")</f>
        <v/>
      </c>
      <c r="AD50" s="1036"/>
      <c r="AE50" s="1036"/>
      <c r="AF50" s="1036"/>
      <c r="AG50" s="1036"/>
      <c r="AH50" s="1037"/>
      <c r="AS50" s="1014" t="s">
        <v>2046</v>
      </c>
      <c r="AT50" s="1014"/>
      <c r="AU50" s="1014"/>
      <c r="AV50" s="1014"/>
      <c r="AW50" s="1014" t="s">
        <v>2047</v>
      </c>
      <c r="AX50" s="1014"/>
      <c r="AY50" s="1014"/>
      <c r="AZ50" s="1014"/>
      <c r="BA50" s="1014" t="s">
        <v>13</v>
      </c>
      <c r="BB50" s="1014"/>
      <c r="BC50" s="1014"/>
      <c r="BD50" s="1014"/>
      <c r="BE50" s="1014" t="s">
        <v>2048</v>
      </c>
      <c r="BF50" s="1014"/>
      <c r="BG50" s="1014"/>
      <c r="BH50" s="1014"/>
      <c r="BI50" s="1014" t="s">
        <v>2051</v>
      </c>
      <c r="BJ50" s="1014"/>
      <c r="BK50" s="1014"/>
      <c r="BL50" s="1014"/>
      <c r="BM50" s="141"/>
      <c r="BN50" s="1014" t="s">
        <v>2050</v>
      </c>
      <c r="BO50" s="1014"/>
      <c r="BP50" s="1014"/>
      <c r="BQ50" s="1014"/>
      <c r="BR50" s="1014"/>
      <c r="BS50" s="1014"/>
      <c r="BT50" s="141"/>
      <c r="BV50" s="1003" t="s">
        <v>2053</v>
      </c>
      <c r="BW50" s="1004"/>
      <c r="BX50" s="1004"/>
      <c r="BY50" s="1004"/>
      <c r="BZ50" s="1004"/>
      <c r="CA50" s="1005"/>
      <c r="CD50" s="142"/>
    </row>
    <row r="51" spans="2:86" ht="17.25" customHeight="1">
      <c r="B51" s="1016" t="s">
        <v>2120</v>
      </c>
      <c r="C51" s="1017"/>
      <c r="D51" s="1017"/>
      <c r="E51" s="1017"/>
      <c r="F51" s="1018"/>
      <c r="G51" s="1048" t="str">
        <f>IFERROR(ROUNDDOWN(ROUND(AM5*G50,0),0)*H53,"")</f>
        <v/>
      </c>
      <c r="H51" s="1048"/>
      <c r="I51" s="1048"/>
      <c r="J51" s="1048"/>
      <c r="K51" s="55" t="s">
        <v>2116</v>
      </c>
      <c r="L51" s="1129" t="str">
        <f>IFERROR(ROUNDDOWN(ROUND(AM5*L50,0),0)*H53,"")</f>
        <v/>
      </c>
      <c r="M51" s="1130"/>
      <c r="N51" s="1130"/>
      <c r="O51" s="1130"/>
      <c r="P51" s="55" t="s">
        <v>2116</v>
      </c>
      <c r="Q51" s="1054" t="str">
        <f>IFERROR(ROUNDDOWN(ROUND(AM5*Q50,0),0)*H53,"")</f>
        <v/>
      </c>
      <c r="R51" s="1048"/>
      <c r="S51" s="1048"/>
      <c r="T51" s="1048"/>
      <c r="U51" s="56" t="s">
        <v>2116</v>
      </c>
      <c r="V51" s="1055">
        <f>IFERROR(SUM(G51,L51,Q51),"")</f>
        <v>0</v>
      </c>
      <c r="W51" s="1056"/>
      <c r="X51" s="1056"/>
      <c r="Y51" s="1056"/>
      <c r="Z51" s="57" t="s">
        <v>2116</v>
      </c>
      <c r="AB51" s="58"/>
      <c r="AC51" s="1054" t="str">
        <f>IFERROR(ROUNDDOWN(ROUND(AM5*AC50,0),0)*AD53,"")</f>
        <v/>
      </c>
      <c r="AD51" s="1048"/>
      <c r="AE51" s="1048"/>
      <c r="AF51" s="1048"/>
      <c r="AG51" s="1048"/>
      <c r="AH51" s="56" t="s">
        <v>2116</v>
      </c>
      <c r="AS51" s="1013" t="str">
        <f>IFERROR(ROUNDDOWN(ROUND(AM5*(G50-B10),0),0)*H53,"")</f>
        <v/>
      </c>
      <c r="AT51" s="1013"/>
      <c r="AU51" s="1013"/>
      <c r="AV51" s="1013"/>
      <c r="AW51" s="1013" t="str">
        <f>IFERROR(ROUNDDOWN(ROUND(AM5*(L50-G10),0),0)*H53,"")</f>
        <v/>
      </c>
      <c r="AX51" s="1013"/>
      <c r="AY51" s="1013"/>
      <c r="AZ51" s="1013"/>
      <c r="BA51" s="1013" t="str">
        <f>IFERROR(ROUNDDOWN(ROUND(AM5*(Q50-L10),0),0)*H53,"")</f>
        <v/>
      </c>
      <c r="BB51" s="1013"/>
      <c r="BC51" s="1013"/>
      <c r="BD51" s="1013"/>
      <c r="BE51" s="1013" t="str">
        <f>IFERROR(ROUNDDOWN(ROUND(AM5*(AC50-Q10),0),0)*AD53,"")</f>
        <v/>
      </c>
      <c r="BF51" s="1013"/>
      <c r="BG51" s="1013"/>
      <c r="BH51" s="1013"/>
      <c r="BI51" s="1013">
        <f>SUM(AS51:BH51)</f>
        <v>0</v>
      </c>
      <c r="BJ51" s="1013"/>
      <c r="BK51" s="1013"/>
      <c r="BL51" s="1013"/>
      <c r="BM51" s="141"/>
      <c r="BN51" s="1013" t="str">
        <f>IFERROR(ROUNDDOWN(ROUNDDOWN(ROUND(AM5*(VLOOKUP(Y5,【参考】数式用!$A$5:$AB$37,14,FALSE)),0),0)*AD53*0.5,0),"")</f>
        <v/>
      </c>
      <c r="BO51" s="1013"/>
      <c r="BP51" s="1013"/>
      <c r="BQ51" s="1013"/>
      <c r="BR51" s="1013"/>
      <c r="BS51" s="1013"/>
      <c r="BT51" s="141"/>
      <c r="BV51" s="1006">
        <f>IF(AND(Q49="ベア加算なし",BA48="ベア加算"),ROUNDDOWN(ROUND(AM5*VLOOKUP(Y5,【参考】数式用!$A$5:$AB$37,9,FALSE),0),0)*AD53,0)</f>
        <v>0</v>
      </c>
      <c r="BW51" s="1007"/>
      <c r="BX51" s="1007"/>
      <c r="BY51" s="1007"/>
      <c r="BZ51" s="1007"/>
      <c r="CA51" s="1008"/>
      <c r="CD51" s="142"/>
    </row>
    <row r="52" spans="2:86" ht="13.5" customHeight="1">
      <c r="B52" s="1016"/>
      <c r="C52" s="1017"/>
      <c r="D52" s="1017"/>
      <c r="E52" s="1017"/>
      <c r="F52" s="1018"/>
      <c r="G52" s="1052" t="str">
        <f>IFERROR("("&amp;TEXT(G51/H53,"#,##0円")&amp;"/月)","")</f>
        <v/>
      </c>
      <c r="H52" s="1053"/>
      <c r="I52" s="1053"/>
      <c r="J52" s="1053"/>
      <c r="K52" s="1053"/>
      <c r="L52" s="1050" t="str">
        <f>IFERROR("("&amp;TEXT(L51/H53,"#,##0円")&amp;"/月)","")</f>
        <v/>
      </c>
      <c r="M52" s="1051"/>
      <c r="N52" s="1051"/>
      <c r="O52" s="1051"/>
      <c r="P52" s="1052"/>
      <c r="Q52" s="1053" t="str">
        <f>IFERROR("("&amp;TEXT(Q51/H53,"#,##0円")&amp;"/月)","")</f>
        <v/>
      </c>
      <c r="R52" s="1053"/>
      <c r="S52" s="1053"/>
      <c r="T52" s="1053"/>
      <c r="U52" s="1053"/>
      <c r="V52" s="1053" t="str">
        <f>IFERROR("("&amp;TEXT(V51/H53,"#,##0円")&amp;"/月)","")</f>
        <v>(0円/月)</v>
      </c>
      <c r="W52" s="1053"/>
      <c r="X52" s="1053"/>
      <c r="Y52" s="1053"/>
      <c r="Z52" s="1053"/>
      <c r="AB52" s="58"/>
      <c r="AC52" s="1050" t="str">
        <f>IFERROR("("&amp;TEXT(AC51/AD53,"#,##0円")&amp;"/月)","")</f>
        <v/>
      </c>
      <c r="AD52" s="1051"/>
      <c r="AE52" s="1051"/>
      <c r="AF52" s="1051"/>
      <c r="AG52" s="1051"/>
      <c r="AH52" s="105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1" t="s">
        <v>215</v>
      </c>
      <c r="V56" s="1211"/>
      <c r="W56" s="1211"/>
      <c r="X56" s="1211"/>
      <c r="Y56" s="1211"/>
      <c r="Z56" s="1211"/>
      <c r="AA56" s="536"/>
      <c r="AB56" s="537"/>
      <c r="AC56" s="1211" t="str">
        <f>IF(F15=4,"R6.4～R6.5",IF(F15=5,"R6.5",""))</f>
        <v>R6.4～R6.5</v>
      </c>
      <c r="AD56" s="1211"/>
      <c r="AE56" s="1211"/>
      <c r="AF56" s="1211"/>
      <c r="AG56" s="1211"/>
      <c r="AH56" s="1211"/>
      <c r="AI56" s="538"/>
      <c r="AJ56" s="537"/>
      <c r="AK56" s="1211" t="str">
        <f>IF(OR(F15=4,F15=5),"R6.6","R"&amp;D15&amp;"."&amp;F15)&amp;"～R"&amp;K15&amp;"."&amp;M15</f>
        <v>R6.6～R7.3</v>
      </c>
      <c r="AL56" s="1211"/>
      <c r="AM56" s="1211"/>
      <c r="AN56" s="1211"/>
      <c r="AO56" s="1211"/>
      <c r="AP56" s="1211"/>
      <c r="AQ56" s="145"/>
      <c r="AR56" s="145"/>
      <c r="AS56" s="1172" t="s">
        <v>2202</v>
      </c>
      <c r="AT56" s="1172"/>
      <c r="AU56" s="1172"/>
      <c r="AV56" s="1172"/>
      <c r="AW56" s="1172" t="s">
        <v>2201</v>
      </c>
      <c r="AX56" s="1172"/>
      <c r="AY56" s="1172"/>
      <c r="AZ56" s="1172"/>
    </row>
    <row r="57" spans="2:86" ht="15.95" customHeight="1">
      <c r="U57" s="1212" t="s">
        <v>2054</v>
      </c>
      <c r="V57" s="1212"/>
      <c r="W57" s="1212"/>
      <c r="X57" s="1212"/>
      <c r="Y57" s="1212"/>
      <c r="Z57" s="539" t="str">
        <f>IF(AND(B9&lt;&gt;"処遇加算なし",F15=4),IF(V21="✓",1,IF(V22="✓",2,"")),"")</f>
        <v/>
      </c>
      <c r="AA57" s="536"/>
      <c r="AB57" s="537"/>
      <c r="AC57" s="1212" t="s">
        <v>2054</v>
      </c>
      <c r="AD57" s="1212"/>
      <c r="AE57" s="1212"/>
      <c r="AF57" s="1212"/>
      <c r="AG57" s="1212"/>
      <c r="AH57" s="425">
        <f>IF(AND(F15&lt;&gt;4,F15&lt;&gt;5),0,IF(AT8="○",1,0))</f>
        <v>0</v>
      </c>
      <c r="AI57" s="537"/>
      <c r="AJ57" s="537"/>
      <c r="AK57" s="1212" t="s">
        <v>2054</v>
      </c>
      <c r="AL57" s="1212"/>
      <c r="AM57" s="1212"/>
      <c r="AN57" s="1212"/>
      <c r="AO57" s="1212"/>
      <c r="AP57" s="425">
        <f>IF(AT8="○",1,0)</f>
        <v>0</v>
      </c>
      <c r="AQ57" s="145"/>
      <c r="AR57" s="145"/>
      <c r="AS57" s="1180"/>
      <c r="AT57" s="1180"/>
      <c r="AU57" s="1180"/>
      <c r="AV57" s="1180"/>
      <c r="AW57" s="1173"/>
      <c r="AX57" s="1173"/>
      <c r="AY57" s="1173"/>
      <c r="AZ57" s="1173"/>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14" t="str">
        <f>IF(OR(AND(Z58=1,AH58=3),AND(Z58=1,AP58=3),AND(Z58=2,AH58=3,AH59=3),AND(Z58=2,AP58=3,AP59=3)),"○","")</f>
        <v/>
      </c>
      <c r="AT58" s="1014"/>
      <c r="AU58" s="1014"/>
      <c r="AV58" s="1014"/>
      <c r="AW58" s="1014" t="str">
        <f>IF(OR(AND(Z58=1,AH58=2),AND(Z58=1,AP58=2),AND(Z58=2,AH58=2,AH59=2),AND(Z58=2,AP58=2,AP59=2)),"○","")</f>
        <v/>
      </c>
      <c r="AX58" s="1014"/>
      <c r="AY58" s="1014"/>
      <c r="AZ58" s="1014"/>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14" t="str">
        <f>IF(OR(AND(Z59=1,AH59=3),AND(Z59=1,AP59=3),AND(Z59=2,AH58=3,AH59=3),AND(Z59=2,AP58=3,AP59=3)),"○","")</f>
        <v/>
      </c>
      <c r="AT59" s="1014"/>
      <c r="AU59" s="1014"/>
      <c r="AV59" s="1014"/>
      <c r="AW59" s="1014" t="str">
        <f>IF(OR(AND(Z59=1,AH58=2),AND(Z59=1,AP58=2),AND(Z59=2,AH58=2,AH59=2),AND(Z59=2,AP58=2,AP59=2)),"○","")</f>
        <v/>
      </c>
      <c r="AX59" s="1014"/>
      <c r="AY59" s="1014"/>
      <c r="AZ59" s="1014"/>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174" t="str">
        <f>IF(OR(AND(Z60=1,AH60=3),AND(Z60=1,AP60=3)),"○","")</f>
        <v/>
      </c>
      <c r="AT60" s="1174"/>
      <c r="AU60" s="1174"/>
      <c r="AV60" s="1174"/>
      <c r="AW60" s="1174" t="str">
        <f>IF(OR(AND(Z60=1,AH60=2),AND(Z60=1,AP60=2)),"○","")</f>
        <v/>
      </c>
      <c r="AX60" s="1174"/>
      <c r="AY60" s="1174"/>
      <c r="AZ60" s="1174"/>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14" t="str">
        <f>IF(OR(AND(Z61=1,AH61=2),AND(Z61=1,AP61=2)),"○","")</f>
        <v/>
      </c>
      <c r="AT61" s="1014"/>
      <c r="AU61" s="1014"/>
      <c r="AV61" s="1014"/>
      <c r="AW61" s="1175" t="str">
        <f>IF(OR((AD61-AL61)&lt;0,(AD61-AT61)&lt;0),"!","")</f>
        <v/>
      </c>
      <c r="AX61" s="1175"/>
      <c r="AY61" s="1175"/>
      <c r="AZ61" s="117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14" t="str">
        <f>IF(OR(AND(Z62=1,AH62=2),AND(Z62=1,AP62=2)),"○","")</f>
        <v/>
      </c>
      <c r="AT62" s="1014"/>
      <c r="AU62" s="1014"/>
      <c r="AV62" s="1014"/>
      <c r="AW62" s="1175" t="str">
        <f>IF(OR((AD62-AL62)&lt;0,(AD62-AT62)&lt;0),"!","")</f>
        <v/>
      </c>
      <c r="AX62" s="1175"/>
      <c r="AY62" s="1175"/>
      <c r="AZ62" s="1175"/>
      <c r="BP62" s="151"/>
      <c r="BR62" s="151"/>
      <c r="BS62" s="151"/>
      <c r="BT62" s="151"/>
      <c r="BU62" s="151"/>
      <c r="BV62" s="151"/>
      <c r="BW62" s="151"/>
      <c r="BX62" s="151"/>
      <c r="BY62" s="151"/>
      <c r="BZ62" s="151"/>
      <c r="CA62" s="151"/>
      <c r="CB62" s="151"/>
      <c r="CC62" s="151"/>
      <c r="CD62" s="151"/>
      <c r="CE62" s="151"/>
      <c r="CF62" s="151"/>
      <c r="CH62" s="154"/>
    </row>
    <row r="63" spans="2:86" ht="15.95" customHeight="1">
      <c r="U63" s="1212" t="s">
        <v>2060</v>
      </c>
      <c r="V63" s="1212"/>
      <c r="W63" s="1212"/>
      <c r="X63" s="1212"/>
      <c r="Y63" s="1212"/>
      <c r="Z63" s="539" t="str">
        <f>IF(AND(B9&lt;&gt;"処遇加算なし",F15=4),IF(V44="✓",1,IF(V45="✓",2,"")),"")</f>
        <v/>
      </c>
      <c r="AA63" s="536"/>
      <c r="AB63" s="537"/>
      <c r="AC63" s="1212" t="s">
        <v>2060</v>
      </c>
      <c r="AD63" s="1212"/>
      <c r="AE63" s="1212"/>
      <c r="AF63" s="1212"/>
      <c r="AG63" s="1212"/>
      <c r="AH63" s="425">
        <f>IF(AND(F15&lt;&gt;4,F15&lt;&gt;5),0,IF(AZ8="○",1,2))</f>
        <v>2</v>
      </c>
      <c r="AI63" s="537"/>
      <c r="AJ63" s="537"/>
      <c r="AK63" s="1212" t="s">
        <v>2060</v>
      </c>
      <c r="AL63" s="1212"/>
      <c r="AM63" s="1212"/>
      <c r="AN63" s="1212"/>
      <c r="AO63" s="1212"/>
      <c r="AP63" s="425">
        <f>IF(AZ8="○",1,2)</f>
        <v>2</v>
      </c>
      <c r="AQ63" s="145"/>
      <c r="AR63" s="145"/>
      <c r="AS63" s="1014" t="str">
        <f>IF(OR(AND(Z63=1,AH63=2),AND(Z63=1,AP63=2)),"○","")</f>
        <v/>
      </c>
      <c r="AT63" s="1014"/>
      <c r="AU63" s="1014"/>
      <c r="AV63" s="1014"/>
      <c r="AW63" s="1175" t="str">
        <f>IF(OR((AD63-AL63)&lt;0,(AD63-AT63)&lt;0),"!","")</f>
        <v/>
      </c>
      <c r="AX63" s="1175"/>
      <c r="AY63" s="1175"/>
      <c r="AZ63" s="117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2F33E8BE-3016-4381-A46B-A5CA723E756D}">
      <formula1>サービス名</formula1>
    </dataValidation>
    <dataValidation type="list" allowBlank="1" showInputMessage="1" showErrorMessage="1" sqref="M5:O5" xr:uid="{559BE069-5C60-45CC-A873-323B2FCA9606}">
      <formula1>INDIRECT(J5)</formula1>
    </dataValidation>
    <dataValidation type="list" allowBlank="1" showInputMessage="1" showErrorMessage="1" sqref="M15:M16" xr:uid="{738C8AAE-E3C3-4148-B1B2-1286DA18F192}">
      <formula1>"1,2,3,6,7,8,9,10,11,12"</formula1>
    </dataValidation>
    <dataValidation type="list" allowBlank="1" showInputMessage="1" showErrorMessage="1" sqref="K15:K16 D15:D16" xr:uid="{D25913DB-E75D-4E66-BB82-66A93F2C50A3}">
      <formula1>"6,7"</formula1>
    </dataValidation>
    <dataValidation type="textLength" operator="equal" allowBlank="1" showInputMessage="1" showErrorMessage="1" error="10桁の事業所番号を入力してください。_x000a_（桁数が異なるとエラーになります）" sqref="B5:F5" xr:uid="{23851A93-A706-409C-8765-48BB1A2EAC8C}">
      <formula1>10</formula1>
    </dataValidation>
    <dataValidation type="list" allowBlank="1" showInputMessage="1" showErrorMessage="1" sqref="AD41:AH41" xr:uid="{11AF15C9-4748-4B74-A7EC-04032A4CD823}">
      <formula1>INDIRECT(BF1)</formula1>
    </dataValidation>
    <dataValidation type="list" allowBlank="1" showInputMessage="1" showErrorMessage="1" sqref="AL41:AP41" xr:uid="{6A76D080-A2A2-43A8-8CA2-1695D397043D}">
      <formula1>INDIRECT(BF1)</formula1>
    </dataValidation>
    <dataValidation type="whole" operator="greaterThanOrEqual" allowBlank="1" showInputMessage="1" showErrorMessage="1" prompt="要件を満たす職員数を記入してください。" sqref="AG37:AH37 AO37:AP37" xr:uid="{049AEE97-8688-44F1-9CC1-6C6F02BEAA23}">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E7A3255-3B8E-42B7-9E2F-D94F89D97870}">
          <x14:formula1>
            <xm:f>【参考】数式用3!$A$3:$A$49</xm:f>
          </x14:formula1>
          <xm:sqref>J5:L5</xm:sqref>
        </x14:dataValidation>
        <x14:dataValidation type="list" allowBlank="1" showInputMessage="1" showErrorMessage="1" xr:uid="{C933EE54-D604-41C0-B2B9-96FE707959DA}">
          <x14:formula1>
            <xm:f>【参考】数式用!$I$4:$J$4</xm:f>
          </x14:formula1>
          <xm:sqref>L9</xm:sqref>
        </x14:dataValidation>
        <x14:dataValidation type="list" allowBlank="1" showInputMessage="1" showErrorMessage="1" xr:uid="{4646EA56-BFBC-4337-A2C6-217EBD4A287C}">
          <x14:formula1>
            <xm:f>【参考】数式用!$F$4:$H$4</xm:f>
          </x14:formula1>
          <xm:sqref>G9</xm:sqref>
        </x14:dataValidation>
        <x14:dataValidation type="list" allowBlank="1" showInputMessage="1" showErrorMessage="1" xr:uid="{18BB2326-FA60-4BA8-B98B-D3575ECB3F09}">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0EB70-EC15-47BC-B84C-E955A74883FF}">
  <sheetPr>
    <pageSetUpPr fitToPage="1"/>
  </sheetPr>
  <dimension ref="A1:CJ73"/>
  <sheetViews>
    <sheetView showGridLines="0" view="pageBreakPreview" zoomScaleNormal="53" zoomScaleSheetLayoutView="100" workbookViewId="0">
      <selection activeCell="L2" sqref="L2"/>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3" t="s">
        <v>2332</v>
      </c>
      <c r="O1" s="1163"/>
      <c r="P1" s="1163"/>
      <c r="Q1" s="1163"/>
      <c r="R1" s="1163"/>
      <c r="S1" s="1163"/>
      <c r="T1" s="1163"/>
      <c r="U1" s="1163"/>
      <c r="V1" s="1163"/>
      <c r="W1" s="1163"/>
      <c r="X1" s="1163"/>
      <c r="Y1" s="1163"/>
      <c r="Z1" s="1163"/>
      <c r="AA1" s="1163"/>
      <c r="AB1" s="1163"/>
      <c r="AC1" s="1163"/>
      <c r="AD1" s="1163"/>
      <c r="AE1" s="1163"/>
      <c r="AF1" s="1009" t="s">
        <v>25</v>
      </c>
      <c r="AG1" s="1009"/>
      <c r="AH1" s="1009"/>
      <c r="AI1" s="1010" t="str">
        <f>IF(G5="","",G5)</f>
        <v/>
      </c>
      <c r="AJ1" s="1010"/>
      <c r="AK1" s="1010"/>
      <c r="AL1" s="1010"/>
      <c r="AM1" s="1010"/>
      <c r="AN1" s="1010"/>
      <c r="AO1" s="1010"/>
      <c r="AP1" s="1010"/>
      <c r="AS1" s="1177" t="str">
        <f>B9&amp;G9&amp;L9</f>
        <v/>
      </c>
      <c r="AT1" s="1178"/>
      <c r="AU1" s="1178"/>
      <c r="AV1" s="1178"/>
      <c r="AW1" s="1178"/>
      <c r="AX1" s="1178"/>
      <c r="AY1" s="1178"/>
      <c r="AZ1" s="1178"/>
      <c r="BA1" s="1178"/>
      <c r="BB1" s="1178"/>
      <c r="BC1" s="1178"/>
      <c r="BD1" s="1178"/>
      <c r="BE1" s="1179"/>
      <c r="BF1" s="1176" t="str">
        <f>IFERROR(VLOOKUP(Y5,【参考】数式用!$AH$2:$AI$34,2,FALSE),"")</f>
        <v/>
      </c>
      <c r="BG1" s="1176"/>
      <c r="BH1" s="1176"/>
      <c r="BI1" s="1176"/>
      <c r="BJ1" s="1176"/>
      <c r="BK1" s="1176"/>
      <c r="BL1" s="1176"/>
      <c r="BM1" s="1176"/>
      <c r="BN1" s="1176"/>
      <c r="BO1" s="1176"/>
      <c r="BP1" s="1176"/>
      <c r="CE1" s="74" t="s">
        <v>2189</v>
      </c>
    </row>
    <row r="2" spans="1:88" s="75" customFormat="1" ht="19.5" customHeight="1" thickBot="1">
      <c r="C2" s="73"/>
      <c r="D2" s="73"/>
      <c r="E2" s="73"/>
      <c r="F2" s="73"/>
      <c r="G2" s="73"/>
      <c r="H2" s="73"/>
      <c r="I2" s="73"/>
      <c r="J2" s="73"/>
      <c r="K2" s="73"/>
      <c r="L2" s="73"/>
      <c r="M2" s="73"/>
      <c r="N2" s="1163"/>
      <c r="O2" s="1163"/>
      <c r="P2" s="1163"/>
      <c r="Q2" s="1163"/>
      <c r="R2" s="1163"/>
      <c r="S2" s="1163"/>
      <c r="T2" s="1163"/>
      <c r="U2" s="1163"/>
      <c r="V2" s="1163"/>
      <c r="W2" s="1163"/>
      <c r="X2" s="1163"/>
      <c r="Y2" s="1163"/>
      <c r="Z2" s="1163"/>
      <c r="AA2" s="1163"/>
      <c r="AB2" s="1163"/>
      <c r="AC2" s="1163"/>
      <c r="AD2" s="1163"/>
      <c r="AE2" s="1163"/>
      <c r="AF2" s="73"/>
      <c r="AG2" s="73"/>
      <c r="AH2" s="73"/>
      <c r="AI2" s="73"/>
      <c r="AJ2" s="73"/>
      <c r="AK2" s="73"/>
      <c r="AL2" s="73"/>
      <c r="AM2" s="73"/>
      <c r="AN2" s="73"/>
      <c r="AO2" s="73"/>
      <c r="AP2" s="73"/>
      <c r="AQ2" s="430"/>
      <c r="AR2" s="430"/>
      <c r="CE2" s="1001" t="s">
        <v>2192</v>
      </c>
      <c r="CF2" s="1001"/>
      <c r="CG2" s="1001"/>
      <c r="CH2" s="1001"/>
      <c r="CI2" s="982" t="str">
        <f>IF(AI1&lt;&gt;"",1,"")</f>
        <v/>
      </c>
      <c r="CJ2" s="983"/>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1" t="s">
        <v>2186</v>
      </c>
      <c r="CF3" s="1001"/>
      <c r="CG3" s="1001"/>
      <c r="CH3" s="1001"/>
      <c r="CI3" s="987" t="str">
        <f>IF(AND(L9="ベア加算",Q49="ベア加算"),1,"")</f>
        <v/>
      </c>
      <c r="CJ3" s="988"/>
    </row>
    <row r="4" spans="1:88" ht="28.5" customHeight="1">
      <c r="B4" s="1082" t="s">
        <v>2237</v>
      </c>
      <c r="C4" s="1082"/>
      <c r="D4" s="1082"/>
      <c r="E4" s="1082"/>
      <c r="F4" s="1082"/>
      <c r="G4" s="1083" t="s">
        <v>0</v>
      </c>
      <c r="H4" s="1083"/>
      <c r="I4" s="1083"/>
      <c r="J4" s="1084" t="s">
        <v>1</v>
      </c>
      <c r="K4" s="1085"/>
      <c r="L4" s="1085"/>
      <c r="M4" s="1085"/>
      <c r="N4" s="1085"/>
      <c r="O4" s="1086"/>
      <c r="P4" s="1193" t="s">
        <v>2</v>
      </c>
      <c r="Q4" s="1194"/>
      <c r="R4" s="1194"/>
      <c r="S4" s="1194"/>
      <c r="T4" s="1194"/>
      <c r="U4" s="1194"/>
      <c r="V4" s="1194"/>
      <c r="W4" s="1194"/>
      <c r="X4" s="1195"/>
      <c r="Y4" s="1084" t="s">
        <v>3</v>
      </c>
      <c r="Z4" s="1085"/>
      <c r="AA4" s="1085"/>
      <c r="AB4" s="1085"/>
      <c r="AC4" s="1085"/>
      <c r="AD4" s="1086"/>
      <c r="AE4" s="1125" t="s">
        <v>2317</v>
      </c>
      <c r="AF4" s="1126"/>
      <c r="AG4" s="1126"/>
      <c r="AH4" s="1127"/>
      <c r="AI4" s="1125" t="s">
        <v>2318</v>
      </c>
      <c r="AJ4" s="1126"/>
      <c r="AK4" s="1126"/>
      <c r="AL4" s="1127"/>
      <c r="AM4" s="1125" t="s">
        <v>2319</v>
      </c>
      <c r="AN4" s="1126"/>
      <c r="AO4" s="1126"/>
      <c r="AP4" s="1127"/>
      <c r="AS4" s="83"/>
      <c r="AT4" s="1181" t="s">
        <v>2095</v>
      </c>
      <c r="AU4" s="1181" t="s">
        <v>2055</v>
      </c>
      <c r="AV4" s="1181" t="s">
        <v>2056</v>
      </c>
      <c r="AW4" s="1181" t="s">
        <v>2057</v>
      </c>
      <c r="AX4" s="1181" t="s">
        <v>2058</v>
      </c>
      <c r="AY4" s="1181" t="s">
        <v>2059</v>
      </c>
      <c r="AZ4" s="1181" t="s">
        <v>2094</v>
      </c>
      <c r="BA4" s="84"/>
      <c r="CE4" s="1001" t="s">
        <v>2191</v>
      </c>
      <c r="CF4" s="1001"/>
      <c r="CG4" s="1001"/>
      <c r="CH4" s="1001"/>
      <c r="CI4" s="989" t="str">
        <f>IF(OR(OR(G49="処遇加算Ⅰ",G49="処遇加算Ⅱ"),OR(AS48="処遇加算Ⅰ",AS48="処遇加算Ⅱ")),1,"")</f>
        <v/>
      </c>
      <c r="CJ4" s="990"/>
    </row>
    <row r="5" spans="1:88" ht="33" customHeight="1">
      <c r="B5" s="1141"/>
      <c r="C5" s="1141"/>
      <c r="D5" s="1141"/>
      <c r="E5" s="1141"/>
      <c r="F5" s="1141"/>
      <c r="G5" s="1142"/>
      <c r="H5" s="1142"/>
      <c r="I5" s="1142"/>
      <c r="J5" s="1143"/>
      <c r="K5" s="1143"/>
      <c r="L5" s="1143"/>
      <c r="M5" s="1144"/>
      <c r="N5" s="1144"/>
      <c r="O5" s="1144"/>
      <c r="P5" s="1215"/>
      <c r="Q5" s="1216"/>
      <c r="R5" s="1216"/>
      <c r="S5" s="1216"/>
      <c r="T5" s="1216"/>
      <c r="U5" s="1216"/>
      <c r="V5" s="1216"/>
      <c r="W5" s="1216"/>
      <c r="X5" s="1217"/>
      <c r="Y5" s="1128"/>
      <c r="Z5" s="1128"/>
      <c r="AA5" s="1128"/>
      <c r="AB5" s="1128"/>
      <c r="AC5" s="1128"/>
      <c r="AD5" s="1128"/>
      <c r="AE5" s="1196"/>
      <c r="AF5" s="1197"/>
      <c r="AG5" s="1197"/>
      <c r="AH5" s="1198"/>
      <c r="AI5" s="1196"/>
      <c r="AJ5" s="1197"/>
      <c r="AK5" s="1197"/>
      <c r="AL5" s="1198"/>
      <c r="AM5" s="1199">
        <f>AE5-AI5</f>
        <v>0</v>
      </c>
      <c r="AN5" s="1200"/>
      <c r="AO5" s="1200"/>
      <c r="AP5" s="1201"/>
      <c r="AS5" s="83"/>
      <c r="AT5" s="1182"/>
      <c r="AU5" s="1182"/>
      <c r="AV5" s="1182"/>
      <c r="AW5" s="1182"/>
      <c r="AX5" s="1182"/>
      <c r="AY5" s="1182"/>
      <c r="AZ5" s="1182"/>
      <c r="BA5" s="84"/>
      <c r="CE5" s="1001" t="s">
        <v>2185</v>
      </c>
      <c r="CF5" s="1001"/>
      <c r="CG5" s="1001"/>
      <c r="CH5" s="1001"/>
      <c r="CI5" s="989" t="str">
        <f>IF(OR(G49="処遇加算Ⅰ",AS48="処遇加算Ⅰ"),1,"")</f>
        <v/>
      </c>
      <c r="CJ5" s="990"/>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2"/>
      <c r="AU6" s="1182"/>
      <c r="AV6" s="1182"/>
      <c r="AW6" s="1182"/>
      <c r="AX6" s="1182"/>
      <c r="AY6" s="1182"/>
      <c r="AZ6" s="1182"/>
      <c r="BA6" s="84"/>
      <c r="CE6" s="1001" t="s">
        <v>2188</v>
      </c>
      <c r="CF6" s="1001"/>
      <c r="CG6" s="1001"/>
      <c r="CH6" s="1001"/>
      <c r="CI6" s="989" t="str">
        <f>IF(OR(AH61=1,AP61=1),1,"")</f>
        <v/>
      </c>
      <c r="CJ6" s="990"/>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3"/>
      <c r="AU7" s="1183"/>
      <c r="AV7" s="1183"/>
      <c r="AW7" s="1183"/>
      <c r="AX7" s="1183"/>
      <c r="AY7" s="1183"/>
      <c r="AZ7" s="1183"/>
      <c r="BA7" s="84"/>
      <c r="CE7" s="1002" t="s">
        <v>2187</v>
      </c>
      <c r="CF7" s="1002"/>
      <c r="CG7" s="1002"/>
      <c r="CH7" s="1002"/>
      <c r="CI7" s="989" t="str">
        <f>IF(AND(AH62=1,AD41=""),1,"")</f>
        <v/>
      </c>
      <c r="CJ7" s="990"/>
    </row>
    <row r="8" spans="1:88" ht="17.25" customHeight="1" thickBot="1">
      <c r="B8" s="1045" t="s">
        <v>2145</v>
      </c>
      <c r="C8" s="1046"/>
      <c r="D8" s="1046"/>
      <c r="E8" s="1046"/>
      <c r="F8" s="1046"/>
      <c r="G8" s="1046"/>
      <c r="H8" s="1046"/>
      <c r="I8" s="1046"/>
      <c r="J8" s="1046"/>
      <c r="K8" s="1046"/>
      <c r="L8" s="1046"/>
      <c r="M8" s="1046"/>
      <c r="N8" s="1046"/>
      <c r="O8" s="1046"/>
      <c r="P8" s="1046"/>
      <c r="Q8" s="1046"/>
      <c r="R8" s="1046"/>
      <c r="S8" s="1047"/>
      <c r="T8" s="1038" t="s">
        <v>12</v>
      </c>
      <c r="U8" s="1039"/>
      <c r="V8" s="1202" t="str">
        <f>IFERROR(IF(VLOOKUP(AS1,【参考】数式用2!E6:L23,3,FALSE)="","",VLOOKUP(AS1,【参考】数式用2!E6:L23,3,FALSE)),"")</f>
        <v/>
      </c>
      <c r="W8" s="1203"/>
      <c r="X8" s="1203"/>
      <c r="Y8" s="1203"/>
      <c r="Z8" s="1204"/>
      <c r="AA8" s="1184" t="str">
        <f>IFERROR(VLOOKUP(AS1,【参考】数式用2!E6:L23,4,FALSE),"")</f>
        <v/>
      </c>
      <c r="AB8" s="1184"/>
      <c r="AC8" s="1184"/>
      <c r="AD8" s="1184"/>
      <c r="AE8" s="1184"/>
      <c r="AF8" s="1184"/>
      <c r="AG8" s="1184"/>
      <c r="AH8" s="1184"/>
      <c r="AI8" s="1184"/>
      <c r="AJ8" s="1184"/>
      <c r="AK8" s="1184"/>
      <c r="AL8" s="1184"/>
      <c r="AM8" s="1184"/>
      <c r="AN8" s="1184"/>
      <c r="AO8" s="1184"/>
      <c r="AP8" s="1185"/>
      <c r="AS8" s="83"/>
      <c r="AT8" s="985" t="str">
        <f>IF(L9="ベア加算","",IF(OR(V8="新加算Ⅰ",V8="新加算Ⅱ",V8="新加算Ⅲ",V8="新加算Ⅳ"),"○",""))</f>
        <v/>
      </c>
      <c r="AU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5" t="str">
        <f>IF(OR(V8="新加算Ⅰ",V8="新加算Ⅱ",V8="新加算Ⅲ",V8="新加算Ⅴ(１)",V8="新加算Ⅴ(３)",V8="新加算Ⅴ(８)"),"○","")</f>
        <v/>
      </c>
      <c r="AX8" s="985" t="str">
        <f>IF(OR(V8="新加算Ⅰ",V8="新加算Ⅱ",V8="新加算Ⅴ(１)",V8="新加算Ⅴ(２)",V8="新加算Ⅴ(３)",V8="新加算Ⅴ(４)",V8="新加算Ⅴ(５)",V8="新加算Ⅴ(６)",V8="新加算Ⅴ(７)",V8="新加算Ⅴ(９)",V8="新加算Ⅴ(10)",V8="新加算Ⅴ(12)"),"○","")</f>
        <v/>
      </c>
      <c r="AY8" s="985" t="str">
        <f>IF(OR(V8="新加算Ⅰ",V8="新加算Ⅴ(１)",V8="新加算Ⅴ(２)",V8="新加算Ⅴ(５)",V8="新加算Ⅴ(７)",V8="新加算Ⅴ(10)"),"○","")</f>
        <v/>
      </c>
      <c r="AZ8" s="985" t="str">
        <f>IF(OR(V8="新加算Ⅰ",V8="新加算Ⅱ",V8="新加算Ⅴ(１)",V8="新加算Ⅴ(２)",V8="新加算Ⅴ(３)",V8="新加算Ⅴ(４)",V8="新加算Ⅴ(５)",V8="新加算Ⅴ(６)",V8="新加算Ⅴ(７)",V8="新加算Ⅴ(９)",V8="新加算Ⅴ(10)",V8="新加算Ⅴ(12)"),"○","")</f>
        <v/>
      </c>
      <c r="BA8" s="84"/>
      <c r="CE8" s="1002" t="s">
        <v>2187</v>
      </c>
      <c r="CF8" s="1002"/>
      <c r="CG8" s="1002"/>
      <c r="CH8" s="1002"/>
      <c r="CI8" s="989" t="str">
        <f>IF(AND(AP62=1,AL41=""),1,"")</f>
        <v/>
      </c>
      <c r="CJ8" s="990"/>
    </row>
    <row r="9" spans="1:88" ht="26.25" customHeight="1">
      <c r="B9" s="1091"/>
      <c r="C9" s="1092"/>
      <c r="D9" s="1092"/>
      <c r="E9" s="1092"/>
      <c r="F9" s="1093"/>
      <c r="G9" s="1094"/>
      <c r="H9" s="1095"/>
      <c r="I9" s="1095"/>
      <c r="J9" s="1095"/>
      <c r="K9" s="1096"/>
      <c r="L9" s="1097"/>
      <c r="M9" s="1098"/>
      <c r="N9" s="1098"/>
      <c r="O9" s="1098"/>
      <c r="P9" s="1099"/>
      <c r="Q9" s="1145" t="s">
        <v>2051</v>
      </c>
      <c r="R9" s="1146"/>
      <c r="S9" s="1146"/>
      <c r="T9" s="1038"/>
      <c r="U9" s="1039"/>
      <c r="V9" s="1205" t="str">
        <f>IFERROR(VLOOKUP(Y5,【参考】数式用!$A$5:$AB$37,MATCH(V8,【参考】数式用!$B$4:$AB$4,0)+1,FALSE),"")</f>
        <v/>
      </c>
      <c r="W9" s="1206"/>
      <c r="X9" s="1206"/>
      <c r="Y9" s="1206"/>
      <c r="Z9" s="1207"/>
      <c r="AA9" s="1186"/>
      <c r="AB9" s="1186"/>
      <c r="AC9" s="1186"/>
      <c r="AD9" s="1186"/>
      <c r="AE9" s="1186"/>
      <c r="AF9" s="1186"/>
      <c r="AG9" s="1186"/>
      <c r="AH9" s="1186"/>
      <c r="AI9" s="1186"/>
      <c r="AJ9" s="1186"/>
      <c r="AK9" s="1186"/>
      <c r="AL9" s="1186"/>
      <c r="AM9" s="1186"/>
      <c r="AN9" s="1186"/>
      <c r="AO9" s="1186"/>
      <c r="AP9" s="1187"/>
      <c r="AS9" s="83"/>
      <c r="AT9" s="986"/>
      <c r="AU9" s="986"/>
      <c r="AV9" s="986"/>
      <c r="AW9" s="986"/>
      <c r="AX9" s="986"/>
      <c r="AY9" s="986"/>
      <c r="AZ9" s="986"/>
      <c r="BA9" s="84"/>
      <c r="CE9" s="1001" t="s">
        <v>2187</v>
      </c>
      <c r="CF9" s="1001"/>
      <c r="CG9" s="1001"/>
      <c r="CH9" s="1001"/>
      <c r="CI9" s="989" t="str">
        <f>IF(OR(AH62=1,AP62=1),1,"")</f>
        <v/>
      </c>
      <c r="CJ9" s="990"/>
    </row>
    <row r="10" spans="1:88" ht="11.25" customHeight="1">
      <c r="B10" s="1100" t="str">
        <f>IFERROR(VLOOKUP(Y5,【参考】数式用!$A$5:$J$37,MATCH(B9,【参考】数式用!$B$4:$J$4,0)+1,0),"")</f>
        <v/>
      </c>
      <c r="C10" s="1101"/>
      <c r="D10" s="1101"/>
      <c r="E10" s="1101"/>
      <c r="F10" s="1102"/>
      <c r="G10" s="1100" t="str">
        <f>IFERROR(VLOOKUP(Y5,【参考】数式用!$A$5:$J$37,MATCH(G9,【参考】数式用!$B$4:$J$4,0)+1,0),"")</f>
        <v/>
      </c>
      <c r="H10" s="1101"/>
      <c r="I10" s="1101"/>
      <c r="J10" s="1101"/>
      <c r="K10" s="1102"/>
      <c r="L10" s="1106" t="str">
        <f>IFERROR(VLOOKUP(Y5,【参考】数式用!$A$5:$J$37,MATCH(L9,【参考】数式用!$B$4:$J$4,0)+1,0),"")</f>
        <v/>
      </c>
      <c r="M10" s="1107"/>
      <c r="N10" s="1107"/>
      <c r="O10" s="1107"/>
      <c r="P10" s="1108"/>
      <c r="Q10" s="1033">
        <f>SUM(B10,G10,L10)</f>
        <v>0</v>
      </c>
      <c r="R10" s="1034"/>
      <c r="S10" s="1034"/>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1" t="s">
        <v>2190</v>
      </c>
      <c r="CF10" s="1001"/>
      <c r="CG10" s="1001"/>
      <c r="CH10" s="1001"/>
      <c r="CI10" s="989">
        <f>IF(OR(AH63=1,AP63=1),1,0)</f>
        <v>0</v>
      </c>
      <c r="CJ10" s="990"/>
    </row>
    <row r="11" spans="1:88" s="94" customFormat="1" ht="20.25" customHeight="1" thickBot="1">
      <c r="B11" s="1103"/>
      <c r="C11" s="1104"/>
      <c r="D11" s="1104"/>
      <c r="E11" s="1104"/>
      <c r="F11" s="1105"/>
      <c r="G11" s="1103"/>
      <c r="H11" s="1104"/>
      <c r="I11" s="1104"/>
      <c r="J11" s="1104"/>
      <c r="K11" s="1105"/>
      <c r="L11" s="1109"/>
      <c r="M11" s="1110"/>
      <c r="N11" s="1110"/>
      <c r="O11" s="1110"/>
      <c r="P11" s="1111"/>
      <c r="Q11" s="1033"/>
      <c r="R11" s="1034"/>
      <c r="S11" s="1034"/>
      <c r="T11" s="1040"/>
      <c r="U11" s="1039"/>
      <c r="V11" s="1124" t="str">
        <f>IFERROR(IF(VLOOKUP(AS1,【参考】数式用2!E6:L23,5,FALSE)="","",VLOOKUP(AS1,【参考】数式用2!E6:L23,5,FALSE)),"")</f>
        <v/>
      </c>
      <c r="W11" s="1124"/>
      <c r="X11" s="1124"/>
      <c r="Y11" s="1124"/>
      <c r="Z11" s="1124"/>
      <c r="AA11" s="1184" t="str">
        <f>IFERROR(VLOOKUP(AS1,【参考】数式用2!E6:L23,6,FALSE),"")</f>
        <v/>
      </c>
      <c r="AB11" s="1184"/>
      <c r="AC11" s="1184"/>
      <c r="AD11" s="1184"/>
      <c r="AE11" s="1184"/>
      <c r="AF11" s="1184"/>
      <c r="AG11" s="1184"/>
      <c r="AH11" s="1184"/>
      <c r="AI11" s="1184"/>
      <c r="AJ11" s="1184"/>
      <c r="AK11" s="1184"/>
      <c r="AL11" s="1184"/>
      <c r="AM11" s="1184"/>
      <c r="AN11" s="1184"/>
      <c r="AO11" s="1184"/>
      <c r="AP11" s="1185"/>
      <c r="AS11" s="99"/>
      <c r="AT11" s="985" t="str">
        <f>IF(L9="ベア加算","",IF(OR(V11="新加算Ⅰ",V11="新加算Ⅱ",V11="新加算Ⅲ",V11="新加算Ⅳ"),"○",""))</f>
        <v/>
      </c>
      <c r="AU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5" t="str">
        <f>IF(OR(V11="新加算Ⅰ",V11="新加算Ⅱ",V11="新加算Ⅲ",V11="新加算Ⅴ(１)",V11="新加算Ⅴ(３)",V11="新加算Ⅴ(８)"),"○","")</f>
        <v/>
      </c>
      <c r="AX11" s="985" t="str">
        <f>IF(OR(V11="新加算Ⅰ",V11="新加算Ⅱ",V11="新加算Ⅴ(１)",V11="新加算Ⅴ(２)",V11="新加算Ⅴ(３)",V11="新加算Ⅴ(４)",V11="新加算Ⅴ(５)",V11="新加算Ⅴ(６)",V11="新加算Ⅴ(７)",V11="新加算Ⅴ(９)",V11="新加算Ⅴ(10)",V11="新加算Ⅴ(12)"),"○","")</f>
        <v/>
      </c>
      <c r="AY11" s="985" t="str">
        <f>IF(OR(V11="新加算Ⅰ",V11="新加算Ⅴ(１)",V11="新加算Ⅴ(２)",V11="新加算Ⅴ(５)",V11="新加算Ⅴ(７)",V11="新加算Ⅴ(10)"),"○","")</f>
        <v/>
      </c>
      <c r="AZ11" s="98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0"/>
      <c r="D12" s="1140"/>
      <c r="E12" s="1140"/>
      <c r="F12" s="1140"/>
      <c r="G12" s="1140"/>
      <c r="H12" s="1140"/>
      <c r="I12" s="1140"/>
      <c r="J12" s="1140"/>
      <c r="K12" s="1140"/>
      <c r="L12" s="1140"/>
      <c r="M12" s="1140"/>
      <c r="N12" s="1140"/>
      <c r="O12" s="1140"/>
      <c r="P12" s="1140"/>
      <c r="Q12" s="1140"/>
      <c r="R12" s="1140"/>
      <c r="S12" s="1140"/>
      <c r="T12" s="1040"/>
      <c r="U12" s="1039"/>
      <c r="V12" s="1214" t="str">
        <f>IFERROR(VLOOKUP(Y5,【参考】数式用!$A$5:$AB$37,MATCH(V11,【参考】数式用!$B$4:$AB$4,0)+1,FALSE),"")</f>
        <v/>
      </c>
      <c r="W12" s="1214"/>
      <c r="X12" s="1214"/>
      <c r="Y12" s="1214"/>
      <c r="Z12" s="1214"/>
      <c r="AA12" s="1186"/>
      <c r="AB12" s="1186"/>
      <c r="AC12" s="1186"/>
      <c r="AD12" s="1186"/>
      <c r="AE12" s="1186"/>
      <c r="AF12" s="1186"/>
      <c r="AG12" s="1186"/>
      <c r="AH12" s="1186"/>
      <c r="AI12" s="1186"/>
      <c r="AJ12" s="1186"/>
      <c r="AK12" s="1186"/>
      <c r="AL12" s="1186"/>
      <c r="AM12" s="1186"/>
      <c r="AN12" s="1186"/>
      <c r="AO12" s="1186"/>
      <c r="AP12" s="1187"/>
      <c r="AS12" s="83"/>
      <c r="AT12" s="986"/>
      <c r="AU12" s="986"/>
      <c r="AV12" s="986"/>
      <c r="AW12" s="986"/>
      <c r="AX12" s="986"/>
      <c r="AY12" s="986"/>
      <c r="AZ12" s="986"/>
      <c r="BA12" s="84"/>
    </row>
    <row r="13" spans="1:88" ht="12" customHeight="1">
      <c r="A13" s="78"/>
      <c r="B13" s="1156" t="s">
        <v>2115</v>
      </c>
      <c r="C13" s="1157"/>
      <c r="D13" s="1157"/>
      <c r="E13" s="1157"/>
      <c r="F13" s="1157"/>
      <c r="G13" s="1157"/>
      <c r="H13" s="1157"/>
      <c r="I13" s="1157"/>
      <c r="J13" s="1157"/>
      <c r="K13" s="1157"/>
      <c r="L13" s="1157"/>
      <c r="M13" s="1157"/>
      <c r="N13" s="1157"/>
      <c r="O13" s="1157"/>
      <c r="P13" s="1157"/>
      <c r="Q13" s="1157"/>
      <c r="R13" s="1157"/>
      <c r="S13" s="115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59"/>
      <c r="C14" s="1160"/>
      <c r="D14" s="1160"/>
      <c r="E14" s="1160"/>
      <c r="F14" s="1160"/>
      <c r="G14" s="1160"/>
      <c r="H14" s="1160"/>
      <c r="I14" s="1160"/>
      <c r="J14" s="1160"/>
      <c r="K14" s="1160"/>
      <c r="L14" s="1160"/>
      <c r="M14" s="1160"/>
      <c r="N14" s="1160"/>
      <c r="O14" s="1160"/>
      <c r="P14" s="1160"/>
      <c r="Q14" s="1160"/>
      <c r="R14" s="1160"/>
      <c r="S14" s="1161"/>
      <c r="U14" s="426"/>
      <c r="V14" s="1124" t="str">
        <f>IFERROR(IF(VLOOKUP(AS1,【参考】数式用2!E6:L23,7,FALSE)="","",VLOOKUP(AS1,【参考】数式用2!E6:L23,7,FALSE)),"")</f>
        <v/>
      </c>
      <c r="W14" s="1124"/>
      <c r="X14" s="1124"/>
      <c r="Y14" s="1124"/>
      <c r="Z14" s="1124"/>
      <c r="AA14" s="1188" t="str">
        <f>IFERROR(VLOOKUP(AS1,【参考】数式用2!E6:L23,8,FALSE),"")</f>
        <v/>
      </c>
      <c r="AB14" s="1184"/>
      <c r="AC14" s="1184"/>
      <c r="AD14" s="1184"/>
      <c r="AE14" s="1184"/>
      <c r="AF14" s="1184"/>
      <c r="AG14" s="1184"/>
      <c r="AH14" s="1184"/>
      <c r="AI14" s="1184"/>
      <c r="AJ14" s="1184"/>
      <c r="AK14" s="1184"/>
      <c r="AL14" s="1184"/>
      <c r="AM14" s="1184"/>
      <c r="AN14" s="1184"/>
      <c r="AO14" s="1184"/>
      <c r="AP14" s="1185"/>
      <c r="AS14" s="83"/>
      <c r="AT14" s="985" t="str">
        <f>IF(L9="ベア加算","",IF(OR(V14="新加算Ⅰ",V14="新加算Ⅱ",V14="新加算Ⅲ",V14="新加算Ⅳ"),"○",""))</f>
        <v/>
      </c>
      <c r="AU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5" t="str">
        <f>IF(OR(V14="新加算Ⅰ",V14="新加算Ⅱ",V14="新加算Ⅲ",V14="新加算Ⅴ(１)",V14="新加算Ⅴ(３)",V14="新加算Ⅴ(８)"),"○","")</f>
        <v/>
      </c>
      <c r="AX14" s="985" t="str">
        <f>IF(OR(V14="新加算Ⅰ",V14="新加算Ⅱ",V14="新加算Ⅴ(１)",V14="新加算Ⅴ(２)",V14="新加算Ⅴ(３)",V14="新加算Ⅴ(４)",V14="新加算Ⅴ(５)",V14="新加算Ⅴ(６)",V14="新加算Ⅴ(７)",V14="新加算Ⅴ(９)",V14="新加算Ⅴ(10)",V14="新加算Ⅴ(12)"),"○","")</f>
        <v/>
      </c>
      <c r="AY14" s="985" t="str">
        <f>IF(OR(V14="新加算Ⅰ",V14="新加算Ⅴ(１)",V14="新加算Ⅴ(２)",V14="新加算Ⅴ(５)",V14="新加算Ⅴ(７)",V14="新加算Ⅴ(10)"),"○","")</f>
        <v/>
      </c>
      <c r="AZ14" s="98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7" t="s">
        <v>2109</v>
      </c>
      <c r="C15" s="1148"/>
      <c r="D15" s="54">
        <v>6</v>
      </c>
      <c r="E15" s="429" t="s">
        <v>2110</v>
      </c>
      <c r="F15" s="54">
        <v>4</v>
      </c>
      <c r="G15" s="429" t="s">
        <v>2111</v>
      </c>
      <c r="H15" s="1149" t="s">
        <v>2112</v>
      </c>
      <c r="I15" s="1149"/>
      <c r="J15" s="1162"/>
      <c r="K15" s="54">
        <v>7</v>
      </c>
      <c r="L15" s="429" t="s">
        <v>2110</v>
      </c>
      <c r="M15" s="54">
        <v>3</v>
      </c>
      <c r="N15" s="429" t="s">
        <v>2111</v>
      </c>
      <c r="O15" s="429" t="s">
        <v>2113</v>
      </c>
      <c r="P15" s="104">
        <f>(K15*12+M15)-(D15*12+F15)+1</f>
        <v>12</v>
      </c>
      <c r="Q15" s="1149" t="s">
        <v>2114</v>
      </c>
      <c r="R15" s="1149"/>
      <c r="S15" s="105" t="s">
        <v>69</v>
      </c>
      <c r="U15" s="426"/>
      <c r="V15" s="1150" t="str">
        <f>IFERROR(VLOOKUP(Y5,【参考】数式用!$A$5:$AB$37,MATCH(V14,【参考】数式用!$B$4:$AB$4,0)+1,FALSE),"")</f>
        <v/>
      </c>
      <c r="W15" s="1151"/>
      <c r="X15" s="1151"/>
      <c r="Y15" s="1151"/>
      <c r="Z15" s="1152"/>
      <c r="AA15" s="1063"/>
      <c r="AB15" s="1064"/>
      <c r="AC15" s="1064"/>
      <c r="AD15" s="1064"/>
      <c r="AE15" s="1064"/>
      <c r="AF15" s="1064"/>
      <c r="AG15" s="1064"/>
      <c r="AH15" s="1064"/>
      <c r="AI15" s="1064"/>
      <c r="AJ15" s="1064"/>
      <c r="AK15" s="1064"/>
      <c r="AL15" s="1064"/>
      <c r="AM15" s="1064"/>
      <c r="AN15" s="1064"/>
      <c r="AO15" s="1064"/>
      <c r="AP15" s="1189"/>
      <c r="AS15" s="83"/>
      <c r="AT15" s="991"/>
      <c r="AU15" s="991"/>
      <c r="AV15" s="991"/>
      <c r="AW15" s="991"/>
      <c r="AX15" s="991"/>
      <c r="AY15" s="991"/>
      <c r="AZ15" s="991"/>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153"/>
      <c r="W16" s="1154"/>
      <c r="X16" s="1154"/>
      <c r="Y16" s="1154"/>
      <c r="Z16" s="1155"/>
      <c r="AA16" s="1190"/>
      <c r="AB16" s="1191"/>
      <c r="AC16" s="1191"/>
      <c r="AD16" s="1191"/>
      <c r="AE16" s="1191"/>
      <c r="AF16" s="1191"/>
      <c r="AG16" s="1191"/>
      <c r="AH16" s="1191"/>
      <c r="AI16" s="1191"/>
      <c r="AJ16" s="1191"/>
      <c r="AK16" s="1191"/>
      <c r="AL16" s="1191"/>
      <c r="AM16" s="1191"/>
      <c r="AN16" s="1191"/>
      <c r="AO16" s="1191"/>
      <c r="AP16" s="1192"/>
      <c r="AS16" s="83"/>
      <c r="AT16" s="986"/>
      <c r="AU16" s="986"/>
      <c r="AV16" s="986"/>
      <c r="AW16" s="986"/>
      <c r="AX16" s="986"/>
      <c r="AY16" s="986"/>
      <c r="AZ16" s="986"/>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49" t="s">
        <v>2062</v>
      </c>
      <c r="C18" s="1049"/>
      <c r="D18" s="1049"/>
      <c r="E18" s="1049"/>
      <c r="F18" s="1049"/>
      <c r="G18" s="1049"/>
      <c r="H18" s="1049"/>
      <c r="I18" s="1049"/>
      <c r="J18" s="1049"/>
      <c r="K18" s="1049"/>
      <c r="L18" s="1049"/>
      <c r="M18" s="1049"/>
      <c r="N18" s="1049"/>
      <c r="O18" s="1049"/>
      <c r="P18" s="1049"/>
      <c r="Q18" s="1049"/>
      <c r="R18" s="1049"/>
      <c r="S18" s="1049"/>
      <c r="AI18" s="116"/>
      <c r="AJ18" s="116"/>
      <c r="AK18" s="116"/>
      <c r="AL18" s="116"/>
      <c r="AM18" s="116"/>
      <c r="AN18" s="116"/>
      <c r="AO18" s="116"/>
      <c r="AP18" s="116"/>
      <c r="AQ18" s="1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116"/>
      <c r="AJ19" s="116"/>
      <c r="AK19" s="116"/>
      <c r="AL19" s="116"/>
      <c r="AM19" s="116"/>
      <c r="AN19" s="116"/>
      <c r="AO19" s="116"/>
      <c r="AP19" s="116"/>
      <c r="AQ19" s="116"/>
    </row>
    <row r="20" spans="2:60" ht="12.95" customHeight="1">
      <c r="B20" s="1165"/>
      <c r="C20" s="1165"/>
      <c r="D20" s="1165"/>
      <c r="E20" s="1165"/>
      <c r="F20" s="1165"/>
      <c r="G20" s="1165"/>
      <c r="H20" s="1165"/>
      <c r="I20" s="1165"/>
      <c r="J20" s="1165"/>
      <c r="K20" s="1165"/>
      <c r="L20" s="1165"/>
      <c r="M20" s="1165"/>
      <c r="N20" s="1165"/>
      <c r="O20" s="1165"/>
      <c r="P20" s="1165"/>
      <c r="Q20" s="1165"/>
      <c r="R20" s="1165"/>
      <c r="S20" s="1165"/>
      <c r="T20" s="117"/>
      <c r="U20" s="78"/>
      <c r="V20" s="984" t="s">
        <v>215</v>
      </c>
      <c r="W20" s="984"/>
      <c r="X20" s="984"/>
      <c r="Y20" s="984"/>
      <c r="Z20" s="984"/>
      <c r="AA20" s="91"/>
      <c r="AB20" s="91"/>
      <c r="AC20" s="984" t="str">
        <f>IF(F15=4,"R6.4～R6.5",IF(F15=5,"R6.5",""))</f>
        <v>R6.4～R6.5</v>
      </c>
      <c r="AD20" s="984"/>
      <c r="AE20" s="984"/>
      <c r="AF20" s="984"/>
      <c r="AG20" s="984"/>
      <c r="AH20" s="984"/>
      <c r="AI20" s="91"/>
      <c r="AJ20" s="91"/>
      <c r="AK20" s="984" t="str">
        <f>IF(OR(F15=4,F15=5),"R6.6","R"&amp;D15&amp;"."&amp;F15)&amp;"～R"&amp;K15&amp;"."&amp;M15</f>
        <v>R6.6～R7.3</v>
      </c>
      <c r="AL20" s="984"/>
      <c r="AM20" s="984"/>
      <c r="AN20" s="984"/>
      <c r="AO20" s="984"/>
      <c r="AP20" s="98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113" t="s">
        <v>2121</v>
      </c>
      <c r="C21" s="1114"/>
      <c r="D21" s="1114"/>
      <c r="E21" s="1114"/>
      <c r="F21" s="1115"/>
      <c r="G21" s="1060" t="s">
        <v>216</v>
      </c>
      <c r="H21" s="1061"/>
      <c r="I21" s="1061"/>
      <c r="J21" s="1061"/>
      <c r="K21" s="1061"/>
      <c r="L21" s="1061"/>
      <c r="M21" s="1061"/>
      <c r="N21" s="1061"/>
      <c r="O21" s="1061"/>
      <c r="P21" s="1061"/>
      <c r="Q21" s="1061"/>
      <c r="R21" s="1061"/>
      <c r="S21" s="1061"/>
      <c r="T21" s="1062"/>
      <c r="U21" s="118"/>
      <c r="V21" s="428" t="str">
        <f>IFERROR(IF(L9="ベア加算","✓",""),"")</f>
        <v/>
      </c>
      <c r="W21" s="1011" t="s">
        <v>14</v>
      </c>
      <c r="X21" s="1011"/>
      <c r="Y21" s="1011"/>
      <c r="Z21" s="1011"/>
      <c r="AA21" s="1038" t="s">
        <v>12</v>
      </c>
      <c r="AB21" s="1039"/>
      <c r="AC21" s="120"/>
      <c r="AD21" s="1164" t="s">
        <v>14</v>
      </c>
      <c r="AE21" s="1164"/>
      <c r="AF21" s="1164"/>
      <c r="AG21" s="1164"/>
      <c r="AH21" s="1164"/>
      <c r="AI21" s="1038" t="s">
        <v>12</v>
      </c>
      <c r="AJ21" s="1039"/>
      <c r="AK21" s="121"/>
      <c r="AL21" s="1164" t="s">
        <v>14</v>
      </c>
      <c r="AM21" s="1164"/>
      <c r="AN21" s="1164"/>
      <c r="AO21" s="1164"/>
      <c r="AP21" s="1164"/>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119"/>
      <c r="C22" s="1120"/>
      <c r="D22" s="1120"/>
      <c r="E22" s="1120"/>
      <c r="F22" s="1121"/>
      <c r="G22" s="1066"/>
      <c r="H22" s="1067"/>
      <c r="I22" s="1067"/>
      <c r="J22" s="1067"/>
      <c r="K22" s="1067"/>
      <c r="L22" s="1067"/>
      <c r="M22" s="1067"/>
      <c r="N22" s="1067"/>
      <c r="O22" s="1067"/>
      <c r="P22" s="1067"/>
      <c r="Q22" s="1067"/>
      <c r="R22" s="1067"/>
      <c r="S22" s="1067"/>
      <c r="T22" s="1068"/>
      <c r="U22" s="118"/>
      <c r="V22" s="122" t="str">
        <f>IFERROR(IF(L9="ベア加算なし","✓",""),"")</f>
        <v/>
      </c>
      <c r="W22" s="1019" t="s">
        <v>15</v>
      </c>
      <c r="X22" s="1011"/>
      <c r="Y22" s="1020"/>
      <c r="Z22" s="1021"/>
      <c r="AA22" s="1038"/>
      <c r="AB22" s="1039"/>
      <c r="AC22" s="120"/>
      <c r="AD22" s="1011" t="s">
        <v>15</v>
      </c>
      <c r="AE22" s="1011"/>
      <c r="AF22" s="1011"/>
      <c r="AG22" s="1011"/>
      <c r="AH22" s="1011"/>
      <c r="AI22" s="1038"/>
      <c r="AJ22" s="1039"/>
      <c r="AK22" s="121"/>
      <c r="AL22" s="1011" t="s">
        <v>15</v>
      </c>
      <c r="AM22" s="1011"/>
      <c r="AN22" s="1011"/>
      <c r="AO22" s="1011"/>
      <c r="AP22" s="1011"/>
      <c r="AS22" s="998"/>
      <c r="AT22" s="999"/>
      <c r="AU22" s="999"/>
      <c r="AV22" s="999"/>
      <c r="AW22" s="999"/>
      <c r="AX22" s="999"/>
      <c r="AY22" s="999"/>
      <c r="AZ22" s="999"/>
      <c r="BA22" s="999"/>
      <c r="BB22" s="999"/>
      <c r="BC22" s="999"/>
      <c r="BD22" s="999"/>
      <c r="BE22" s="999"/>
      <c r="BF22" s="999"/>
      <c r="BG22" s="999"/>
      <c r="BH22" s="1000"/>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3" t="s">
        <v>2067</v>
      </c>
      <c r="C24" s="1114"/>
      <c r="D24" s="1114"/>
      <c r="E24" s="1114"/>
      <c r="F24" s="1115"/>
      <c r="G24" s="1060" t="s">
        <v>2320</v>
      </c>
      <c r="H24" s="1061"/>
      <c r="I24" s="1061"/>
      <c r="J24" s="1061"/>
      <c r="K24" s="1061"/>
      <c r="L24" s="1061"/>
      <c r="M24" s="1061"/>
      <c r="N24" s="1061"/>
      <c r="O24" s="1061"/>
      <c r="P24" s="1061"/>
      <c r="Q24" s="1061"/>
      <c r="R24" s="1061"/>
      <c r="S24" s="1061"/>
      <c r="T24" s="1062"/>
      <c r="U24" s="118"/>
      <c r="V24" s="428" t="str">
        <f>IFERROR(IF(OR(B9="処遇加算Ⅰ",B9="処遇加算Ⅱ"),"✓",""),"")</f>
        <v/>
      </c>
      <c r="W24" s="1069" t="s">
        <v>2096</v>
      </c>
      <c r="X24" s="1070"/>
      <c r="Y24" s="1070"/>
      <c r="Z24" s="1071"/>
      <c r="AA24" s="1038" t="s">
        <v>12</v>
      </c>
      <c r="AB24" s="1039"/>
      <c r="AC24" s="120"/>
      <c r="AD24" s="1112" t="s">
        <v>14</v>
      </c>
      <c r="AE24" s="1112"/>
      <c r="AF24" s="1112"/>
      <c r="AG24" s="1112"/>
      <c r="AH24" s="1112"/>
      <c r="AI24" s="1038" t="s">
        <v>12</v>
      </c>
      <c r="AJ24" s="1039"/>
      <c r="AK24" s="120"/>
      <c r="AL24" s="1112" t="s">
        <v>14</v>
      </c>
      <c r="AM24" s="1112"/>
      <c r="AN24" s="1112"/>
      <c r="AO24" s="1112"/>
      <c r="AP24" s="1112"/>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 r="B25" s="1116"/>
      <c r="C25" s="1117"/>
      <c r="D25" s="1117"/>
      <c r="E25" s="1117"/>
      <c r="F25" s="1118"/>
      <c r="G25" s="1063"/>
      <c r="H25" s="1064"/>
      <c r="I25" s="1064"/>
      <c r="J25" s="1064"/>
      <c r="K25" s="1064"/>
      <c r="L25" s="1064"/>
      <c r="M25" s="1064"/>
      <c r="N25" s="1064"/>
      <c r="O25" s="1064"/>
      <c r="P25" s="1064"/>
      <c r="Q25" s="1064"/>
      <c r="R25" s="1064"/>
      <c r="S25" s="1064"/>
      <c r="T25" s="1065"/>
      <c r="U25" s="118"/>
      <c r="V25" s="428" t="str">
        <f>IFERROR(IF(B9="処遇加算Ⅲ","✓",""),"")</f>
        <v/>
      </c>
      <c r="W25" s="1069" t="s">
        <v>19</v>
      </c>
      <c r="X25" s="1070"/>
      <c r="Y25" s="1070"/>
      <c r="Z25" s="1071"/>
      <c r="AA25" s="1038"/>
      <c r="AB25" s="1039"/>
      <c r="AC25" s="120"/>
      <c r="AD25" s="1012" t="s">
        <v>17</v>
      </c>
      <c r="AE25" s="1012"/>
      <c r="AF25" s="1012"/>
      <c r="AG25" s="1012"/>
      <c r="AH25" s="1012"/>
      <c r="AI25" s="1038"/>
      <c r="AJ25" s="1039"/>
      <c r="AK25" s="121"/>
      <c r="AL25" s="1012" t="s">
        <v>17</v>
      </c>
      <c r="AM25" s="1012"/>
      <c r="AN25" s="1012"/>
      <c r="AO25" s="1012"/>
      <c r="AP25" s="1012"/>
      <c r="AS25" s="995"/>
      <c r="AT25" s="996"/>
      <c r="AU25" s="996"/>
      <c r="AV25" s="996"/>
      <c r="AW25" s="996"/>
      <c r="AX25" s="996"/>
      <c r="AY25" s="996"/>
      <c r="AZ25" s="996"/>
      <c r="BA25" s="996"/>
      <c r="BB25" s="996"/>
      <c r="BC25" s="996"/>
      <c r="BD25" s="996"/>
      <c r="BE25" s="996"/>
      <c r="BF25" s="996"/>
      <c r="BG25" s="996"/>
      <c r="BH25" s="997"/>
    </row>
    <row r="26" spans="2:60" ht="18" customHeight="1" thickBot="1">
      <c r="B26" s="1119"/>
      <c r="C26" s="1120"/>
      <c r="D26" s="1120"/>
      <c r="E26" s="1120"/>
      <c r="F26" s="1121"/>
      <c r="G26" s="1066"/>
      <c r="H26" s="1067"/>
      <c r="I26" s="1067"/>
      <c r="J26" s="1067"/>
      <c r="K26" s="1067"/>
      <c r="L26" s="1067"/>
      <c r="M26" s="1067"/>
      <c r="N26" s="1067"/>
      <c r="O26" s="1067"/>
      <c r="P26" s="1067"/>
      <c r="Q26" s="1067"/>
      <c r="R26" s="1067"/>
      <c r="S26" s="1067"/>
      <c r="T26" s="1068"/>
      <c r="U26" s="92"/>
      <c r="V26" s="428" t="str">
        <f>IFERROR(IF(B9="処遇加算なし","✓",""),"")</f>
        <v/>
      </c>
      <c r="W26" s="1069" t="s">
        <v>2097</v>
      </c>
      <c r="X26" s="1070"/>
      <c r="Y26" s="1070"/>
      <c r="Z26" s="1071"/>
      <c r="AA26" s="1038"/>
      <c r="AB26" s="1039"/>
      <c r="AC26" s="120"/>
      <c r="AD26" s="1112" t="s">
        <v>15</v>
      </c>
      <c r="AE26" s="1112"/>
      <c r="AF26" s="1112"/>
      <c r="AG26" s="1112"/>
      <c r="AH26" s="1112"/>
      <c r="AI26" s="1038"/>
      <c r="AJ26" s="1039"/>
      <c r="AK26" s="121"/>
      <c r="AL26" s="1112" t="s">
        <v>15</v>
      </c>
      <c r="AM26" s="1112"/>
      <c r="AN26" s="1112"/>
      <c r="AO26" s="1112"/>
      <c r="AP26" s="1112"/>
      <c r="AS26" s="998"/>
      <c r="AT26" s="999"/>
      <c r="AU26" s="999"/>
      <c r="AV26" s="999"/>
      <c r="AW26" s="999"/>
      <c r="AX26" s="999"/>
      <c r="AY26" s="999"/>
      <c r="AZ26" s="999"/>
      <c r="BA26" s="999"/>
      <c r="BB26" s="999"/>
      <c r="BC26" s="999"/>
      <c r="BD26" s="999"/>
      <c r="BE26" s="999"/>
      <c r="BF26" s="999"/>
      <c r="BG26" s="999"/>
      <c r="BH26" s="1000"/>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3" t="s">
        <v>2068</v>
      </c>
      <c r="C28" s="1114"/>
      <c r="D28" s="1114"/>
      <c r="E28" s="1114"/>
      <c r="F28" s="1115"/>
      <c r="G28" s="1060" t="s">
        <v>2321</v>
      </c>
      <c r="H28" s="1061"/>
      <c r="I28" s="1061"/>
      <c r="J28" s="1061"/>
      <c r="K28" s="1061"/>
      <c r="L28" s="1061"/>
      <c r="M28" s="1061"/>
      <c r="N28" s="1061"/>
      <c r="O28" s="1061"/>
      <c r="P28" s="1061"/>
      <c r="Q28" s="1061"/>
      <c r="R28" s="1061"/>
      <c r="S28" s="1061"/>
      <c r="T28" s="1062"/>
      <c r="U28" s="118"/>
      <c r="V28" s="428" t="str">
        <f>IFERROR(IF(OR(B9="処遇加算Ⅰ",B9="処遇加算Ⅱ"),"✓",""),"")</f>
        <v/>
      </c>
      <c r="W28" s="1069" t="s">
        <v>2096</v>
      </c>
      <c r="X28" s="1070"/>
      <c r="Y28" s="1070"/>
      <c r="Z28" s="1071"/>
      <c r="AA28" s="1038" t="s">
        <v>12</v>
      </c>
      <c r="AB28" s="1039"/>
      <c r="AC28" s="120"/>
      <c r="AD28" s="1112" t="s">
        <v>14</v>
      </c>
      <c r="AE28" s="1112"/>
      <c r="AF28" s="1112"/>
      <c r="AG28" s="1112"/>
      <c r="AH28" s="1112"/>
      <c r="AI28" s="1038" t="s">
        <v>12</v>
      </c>
      <c r="AJ28" s="1039"/>
      <c r="AK28" s="120"/>
      <c r="AL28" s="1112" t="s">
        <v>14</v>
      </c>
      <c r="AM28" s="1112"/>
      <c r="AN28" s="1112"/>
      <c r="AO28" s="1112"/>
      <c r="AP28" s="1112"/>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16"/>
      <c r="C29" s="1117"/>
      <c r="D29" s="1117"/>
      <c r="E29" s="1117"/>
      <c r="F29" s="1118"/>
      <c r="G29" s="1063"/>
      <c r="H29" s="1064"/>
      <c r="I29" s="1064"/>
      <c r="J29" s="1064"/>
      <c r="K29" s="1064"/>
      <c r="L29" s="1064"/>
      <c r="M29" s="1064"/>
      <c r="N29" s="1064"/>
      <c r="O29" s="1064"/>
      <c r="P29" s="1064"/>
      <c r="Q29" s="1064"/>
      <c r="R29" s="1064"/>
      <c r="S29" s="1064"/>
      <c r="T29" s="1065"/>
      <c r="U29" s="118"/>
      <c r="V29" s="428" t="str">
        <f>IFERROR(IF(B9="処遇加算Ⅲ","✓",""),"")</f>
        <v/>
      </c>
      <c r="W29" s="1069" t="s">
        <v>19</v>
      </c>
      <c r="X29" s="1070"/>
      <c r="Y29" s="1070"/>
      <c r="Z29" s="1071"/>
      <c r="AA29" s="1038"/>
      <c r="AB29" s="1039"/>
      <c r="AC29" s="120"/>
      <c r="AD29" s="1012" t="s">
        <v>17</v>
      </c>
      <c r="AE29" s="1012"/>
      <c r="AF29" s="1012"/>
      <c r="AG29" s="1012"/>
      <c r="AH29" s="1012"/>
      <c r="AI29" s="1038"/>
      <c r="AJ29" s="1039"/>
      <c r="AK29" s="121"/>
      <c r="AL29" s="1012" t="s">
        <v>17</v>
      </c>
      <c r="AM29" s="1012"/>
      <c r="AN29" s="1012"/>
      <c r="AO29" s="1012"/>
      <c r="AP29" s="1012"/>
      <c r="AS29" s="995"/>
      <c r="AT29" s="996"/>
      <c r="AU29" s="996"/>
      <c r="AV29" s="996"/>
      <c r="AW29" s="996"/>
      <c r="AX29" s="996"/>
      <c r="AY29" s="996"/>
      <c r="AZ29" s="996"/>
      <c r="BA29" s="996"/>
      <c r="BB29" s="996"/>
      <c r="BC29" s="996"/>
      <c r="BD29" s="996"/>
      <c r="BE29" s="996"/>
      <c r="BF29" s="996"/>
      <c r="BG29" s="996"/>
      <c r="BH29" s="997"/>
    </row>
    <row r="30" spans="2:60" ht="18" customHeight="1" thickBot="1">
      <c r="B30" s="1119"/>
      <c r="C30" s="1120"/>
      <c r="D30" s="1120"/>
      <c r="E30" s="1120"/>
      <c r="F30" s="1121"/>
      <c r="G30" s="1066"/>
      <c r="H30" s="1067"/>
      <c r="I30" s="1067"/>
      <c r="J30" s="1067"/>
      <c r="K30" s="1067"/>
      <c r="L30" s="1067"/>
      <c r="M30" s="1067"/>
      <c r="N30" s="1067"/>
      <c r="O30" s="1067"/>
      <c r="P30" s="1067"/>
      <c r="Q30" s="1067"/>
      <c r="R30" s="1067"/>
      <c r="S30" s="1067"/>
      <c r="T30" s="1068"/>
      <c r="U30" s="92"/>
      <c r="V30" s="428" t="str">
        <f>IFERROR(IF(B9="処遇加算なし","✓",""),"")</f>
        <v/>
      </c>
      <c r="W30" s="1069" t="s">
        <v>2097</v>
      </c>
      <c r="X30" s="1070"/>
      <c r="Y30" s="1070"/>
      <c r="Z30" s="1071"/>
      <c r="AA30" s="1038"/>
      <c r="AB30" s="1039"/>
      <c r="AC30" s="120"/>
      <c r="AD30" s="1112" t="s">
        <v>15</v>
      </c>
      <c r="AE30" s="1112"/>
      <c r="AF30" s="1112"/>
      <c r="AG30" s="1112"/>
      <c r="AH30" s="1112"/>
      <c r="AI30" s="1038"/>
      <c r="AJ30" s="1039"/>
      <c r="AK30" s="121"/>
      <c r="AL30" s="1112" t="s">
        <v>15</v>
      </c>
      <c r="AM30" s="1112"/>
      <c r="AN30" s="1112"/>
      <c r="AO30" s="1112"/>
      <c r="AP30" s="1112"/>
      <c r="AS30" s="998"/>
      <c r="AT30" s="999"/>
      <c r="AU30" s="999"/>
      <c r="AV30" s="999"/>
      <c r="AW30" s="999"/>
      <c r="AX30" s="999"/>
      <c r="AY30" s="999"/>
      <c r="AZ30" s="999"/>
      <c r="BA30" s="999"/>
      <c r="BB30" s="999"/>
      <c r="BC30" s="999"/>
      <c r="BD30" s="999"/>
      <c r="BE30" s="999"/>
      <c r="BF30" s="999"/>
      <c r="BG30" s="999"/>
      <c r="BH30" s="1000"/>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0" t="s">
        <v>2069</v>
      </c>
      <c r="C32" s="1090"/>
      <c r="D32" s="1090"/>
      <c r="E32" s="1090"/>
      <c r="F32" s="1090"/>
      <c r="G32" s="1060" t="s">
        <v>2322</v>
      </c>
      <c r="H32" s="1061"/>
      <c r="I32" s="1061"/>
      <c r="J32" s="1061"/>
      <c r="K32" s="1061"/>
      <c r="L32" s="1061"/>
      <c r="M32" s="1061"/>
      <c r="N32" s="1061"/>
      <c r="O32" s="1061"/>
      <c r="P32" s="1061"/>
      <c r="Q32" s="1061"/>
      <c r="R32" s="1061"/>
      <c r="S32" s="1061"/>
      <c r="T32" s="1062"/>
      <c r="U32" s="118"/>
      <c r="V32" s="428" t="str">
        <f>IFERROR(IF(B9="処遇加算Ⅰ","✓",""),"")</f>
        <v/>
      </c>
      <c r="W32" s="1019" t="s">
        <v>14</v>
      </c>
      <c r="X32" s="1020"/>
      <c r="Y32" s="1020"/>
      <c r="Z32" s="1021"/>
      <c r="AA32" s="1040" t="s">
        <v>12</v>
      </c>
      <c r="AB32" s="1039"/>
      <c r="AC32" s="120"/>
      <c r="AD32" s="1112" t="s">
        <v>14</v>
      </c>
      <c r="AE32" s="1112"/>
      <c r="AF32" s="1112"/>
      <c r="AG32" s="1112"/>
      <c r="AH32" s="1112"/>
      <c r="AI32" s="1040" t="s">
        <v>12</v>
      </c>
      <c r="AJ32" s="1039"/>
      <c r="AK32" s="120"/>
      <c r="AL32" s="1112" t="s">
        <v>14</v>
      </c>
      <c r="AM32" s="1112"/>
      <c r="AN32" s="1112"/>
      <c r="AO32" s="1112"/>
      <c r="AP32" s="1112"/>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090"/>
      <c r="C33" s="1090"/>
      <c r="D33" s="1090"/>
      <c r="E33" s="1090"/>
      <c r="F33" s="1090"/>
      <c r="G33" s="1063"/>
      <c r="H33" s="1064"/>
      <c r="I33" s="1064"/>
      <c r="J33" s="1064"/>
      <c r="K33" s="1064"/>
      <c r="L33" s="1064"/>
      <c r="M33" s="1064"/>
      <c r="N33" s="1064"/>
      <c r="O33" s="1064"/>
      <c r="P33" s="1064"/>
      <c r="Q33" s="1064"/>
      <c r="R33" s="1064"/>
      <c r="S33" s="1064"/>
      <c r="T33" s="1065"/>
      <c r="U33" s="118"/>
      <c r="V33" s="428" t="str">
        <f>IFERROR(IF(AND(B9&lt;&gt;"",B9&lt;&gt;"処遇加算Ⅰ"),"✓",""),"")</f>
        <v/>
      </c>
      <c r="W33" s="1019" t="s">
        <v>15</v>
      </c>
      <c r="X33" s="1020"/>
      <c r="Y33" s="1020"/>
      <c r="Z33" s="1021"/>
      <c r="AA33" s="1040"/>
      <c r="AB33" s="1039"/>
      <c r="AC33" s="120"/>
      <c r="AD33" s="1167" t="s">
        <v>17</v>
      </c>
      <c r="AE33" s="1167"/>
      <c r="AF33" s="1167"/>
      <c r="AG33" s="1167"/>
      <c r="AH33" s="1167"/>
      <c r="AI33" s="1040"/>
      <c r="AJ33" s="1039"/>
      <c r="AK33" s="130"/>
      <c r="AL33" s="1012" t="s">
        <v>17</v>
      </c>
      <c r="AM33" s="1012"/>
      <c r="AN33" s="1012"/>
      <c r="AO33" s="1012"/>
      <c r="AP33" s="1012"/>
      <c r="AS33" s="995"/>
      <c r="AT33" s="996"/>
      <c r="AU33" s="996"/>
      <c r="AV33" s="996"/>
      <c r="AW33" s="996"/>
      <c r="AX33" s="996"/>
      <c r="AY33" s="996"/>
      <c r="AZ33" s="996"/>
      <c r="BA33" s="996"/>
      <c r="BB33" s="996"/>
      <c r="BC33" s="996"/>
      <c r="BD33" s="996"/>
      <c r="BE33" s="996"/>
      <c r="BF33" s="996"/>
      <c r="BG33" s="996"/>
      <c r="BH33" s="997"/>
    </row>
    <row r="34" spans="2:82" ht="18.75" customHeight="1" thickBot="1">
      <c r="B34" s="1090"/>
      <c r="C34" s="1090"/>
      <c r="D34" s="1090"/>
      <c r="E34" s="1090"/>
      <c r="F34" s="1090"/>
      <c r="G34" s="1066"/>
      <c r="H34" s="1067"/>
      <c r="I34" s="1067"/>
      <c r="J34" s="1067"/>
      <c r="K34" s="1067"/>
      <c r="L34" s="1067"/>
      <c r="M34" s="1067"/>
      <c r="N34" s="1067"/>
      <c r="O34" s="1067"/>
      <c r="P34" s="1067"/>
      <c r="Q34" s="1067"/>
      <c r="R34" s="1067"/>
      <c r="S34" s="1067"/>
      <c r="T34" s="1068"/>
      <c r="U34" s="92"/>
      <c r="V34" s="125"/>
      <c r="W34" s="97"/>
      <c r="X34" s="97"/>
      <c r="Y34" s="97"/>
      <c r="Z34" s="97"/>
      <c r="AA34" s="1040"/>
      <c r="AB34" s="1039"/>
      <c r="AC34" s="120"/>
      <c r="AD34" s="1011" t="s">
        <v>15</v>
      </c>
      <c r="AE34" s="1011"/>
      <c r="AF34" s="1011"/>
      <c r="AG34" s="1011"/>
      <c r="AH34" s="1011"/>
      <c r="AI34" s="1040"/>
      <c r="AJ34" s="1039"/>
      <c r="AK34" s="120"/>
      <c r="AL34" s="1011" t="s">
        <v>15</v>
      </c>
      <c r="AM34" s="1011"/>
      <c r="AN34" s="1011"/>
      <c r="AO34" s="1011"/>
      <c r="AP34" s="1011"/>
      <c r="AS34" s="998"/>
      <c r="AT34" s="999"/>
      <c r="AU34" s="999"/>
      <c r="AV34" s="999"/>
      <c r="AW34" s="999"/>
      <c r="AX34" s="999"/>
      <c r="AY34" s="999"/>
      <c r="AZ34" s="999"/>
      <c r="BA34" s="999"/>
      <c r="BB34" s="999"/>
      <c r="BC34" s="999"/>
      <c r="BD34" s="999"/>
      <c r="BE34" s="999"/>
      <c r="BF34" s="999"/>
      <c r="BG34" s="999"/>
      <c r="BH34" s="1000"/>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0" t="s">
        <v>2070</v>
      </c>
      <c r="C36" s="1090"/>
      <c r="D36" s="1090"/>
      <c r="E36" s="1090"/>
      <c r="F36" s="1090"/>
      <c r="G36" s="1131" t="s">
        <v>2323</v>
      </c>
      <c r="H36" s="1132"/>
      <c r="I36" s="1132"/>
      <c r="J36" s="1132"/>
      <c r="K36" s="1132"/>
      <c r="L36" s="1132"/>
      <c r="M36" s="1132"/>
      <c r="N36" s="1132"/>
      <c r="O36" s="1132"/>
      <c r="P36" s="1132"/>
      <c r="Q36" s="1132"/>
      <c r="R36" s="1132"/>
      <c r="S36" s="1132"/>
      <c r="T36" s="1133"/>
      <c r="U36" s="118"/>
      <c r="V36" s="428" t="str">
        <f>IFERROR(IF(OR(G9="特定加算Ⅰ",G9="特定加算Ⅱ"),"✓",""),"")</f>
        <v/>
      </c>
      <c r="W36" s="1019" t="s">
        <v>14</v>
      </c>
      <c r="X36" s="1020"/>
      <c r="Y36" s="1020"/>
      <c r="Z36" s="1021"/>
      <c r="AA36" s="1038" t="s">
        <v>12</v>
      </c>
      <c r="AB36" s="1039"/>
      <c r="AC36" s="120"/>
      <c r="AD36" s="1011" t="s">
        <v>14</v>
      </c>
      <c r="AE36" s="1011"/>
      <c r="AF36" s="1011"/>
      <c r="AG36" s="1011"/>
      <c r="AH36" s="1011"/>
      <c r="AI36" s="1038" t="s">
        <v>12</v>
      </c>
      <c r="AJ36" s="1039"/>
      <c r="AK36" s="120"/>
      <c r="AL36" s="1011" t="s">
        <v>14</v>
      </c>
      <c r="AM36" s="1011"/>
      <c r="AN36" s="1011"/>
      <c r="AO36" s="1011"/>
      <c r="AP36" s="1011"/>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090"/>
      <c r="C37" s="1090"/>
      <c r="D37" s="1090"/>
      <c r="E37" s="1090"/>
      <c r="F37" s="1090"/>
      <c r="G37" s="1134"/>
      <c r="H37" s="1135"/>
      <c r="I37" s="1135"/>
      <c r="J37" s="1135"/>
      <c r="K37" s="1135"/>
      <c r="L37" s="1135"/>
      <c r="M37" s="1135"/>
      <c r="N37" s="1135"/>
      <c r="O37" s="1135"/>
      <c r="P37" s="1135"/>
      <c r="Q37" s="1135"/>
      <c r="R37" s="1135"/>
      <c r="S37" s="1135"/>
      <c r="T37" s="1136"/>
      <c r="U37" s="118"/>
      <c r="V37" s="428" t="str">
        <f>IFERROR(IF(G9="特定加算なし","✓",""),"")</f>
        <v/>
      </c>
      <c r="W37" s="1019" t="s">
        <v>15</v>
      </c>
      <c r="X37" s="1020"/>
      <c r="Y37" s="1020"/>
      <c r="Z37" s="1021"/>
      <c r="AA37" s="1038"/>
      <c r="AB37" s="1039"/>
      <c r="AC37" s="1168" t="s">
        <v>2175</v>
      </c>
      <c r="AD37" s="1169"/>
      <c r="AE37" s="1169"/>
      <c r="AF37" s="1169"/>
      <c r="AG37" s="1170"/>
      <c r="AH37" s="1171"/>
      <c r="AI37" s="1038"/>
      <c r="AJ37" s="1039"/>
      <c r="AK37" s="1168" t="s">
        <v>2175</v>
      </c>
      <c r="AL37" s="1169"/>
      <c r="AM37" s="1169"/>
      <c r="AN37" s="1169"/>
      <c r="AO37" s="1170"/>
      <c r="AP37" s="1171"/>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090"/>
      <c r="C38" s="1090"/>
      <c r="D38" s="1090"/>
      <c r="E38" s="1090"/>
      <c r="F38" s="1090"/>
      <c r="G38" s="1137"/>
      <c r="H38" s="1138"/>
      <c r="I38" s="1138"/>
      <c r="J38" s="1138"/>
      <c r="K38" s="1138"/>
      <c r="L38" s="1138"/>
      <c r="M38" s="1138"/>
      <c r="N38" s="1138"/>
      <c r="O38" s="1138"/>
      <c r="P38" s="1138"/>
      <c r="Q38" s="1138"/>
      <c r="R38" s="1138"/>
      <c r="S38" s="1138"/>
      <c r="T38" s="1139"/>
      <c r="U38" s="118"/>
      <c r="Z38" s="133"/>
      <c r="AA38" s="1040"/>
      <c r="AB38" s="1039"/>
      <c r="AC38" s="120"/>
      <c r="AD38" s="1011" t="s">
        <v>15</v>
      </c>
      <c r="AE38" s="1011"/>
      <c r="AF38" s="1011"/>
      <c r="AG38" s="1011"/>
      <c r="AH38" s="1011"/>
      <c r="AI38" s="1038"/>
      <c r="AJ38" s="1039"/>
      <c r="AK38" s="120"/>
      <c r="AL38" s="1011" t="s">
        <v>15</v>
      </c>
      <c r="AM38" s="1011"/>
      <c r="AN38" s="1011"/>
      <c r="AO38" s="1011"/>
      <c r="AP38" s="1011"/>
      <c r="AS38" s="998"/>
      <c r="AT38" s="999"/>
      <c r="AU38" s="999"/>
      <c r="AV38" s="999"/>
      <c r="AW38" s="999"/>
      <c r="AX38" s="999"/>
      <c r="AY38" s="999"/>
      <c r="AZ38" s="999"/>
      <c r="BA38" s="999"/>
      <c r="BB38" s="999"/>
      <c r="BC38" s="999"/>
      <c r="BD38" s="999"/>
      <c r="BE38" s="999"/>
      <c r="BF38" s="999"/>
      <c r="BG38" s="999"/>
      <c r="BH38" s="1000"/>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0" t="s">
        <v>2071</v>
      </c>
      <c r="C40" s="1090"/>
      <c r="D40" s="1090"/>
      <c r="E40" s="1090"/>
      <c r="F40" s="1090"/>
      <c r="G40" s="1060" t="str">
        <f>IFERROR(VLOOKUP(Y5,【参考】数式用!AQ5:AR37,2,0),"")</f>
        <v/>
      </c>
      <c r="H40" s="1061"/>
      <c r="I40" s="1061"/>
      <c r="J40" s="1061"/>
      <c r="K40" s="1061"/>
      <c r="L40" s="1061"/>
      <c r="M40" s="1061"/>
      <c r="N40" s="1061"/>
      <c r="O40" s="1061"/>
      <c r="P40" s="1061"/>
      <c r="Q40" s="1061"/>
      <c r="R40" s="1061"/>
      <c r="S40" s="1061"/>
      <c r="T40" s="1062"/>
      <c r="U40" s="92"/>
      <c r="V40" s="428" t="str">
        <f>IFERROR(IF(G9="特定加算Ⅰ","✓",""),"")</f>
        <v/>
      </c>
      <c r="W40" s="1019" t="s">
        <v>14</v>
      </c>
      <c r="X40" s="1020"/>
      <c r="Y40" s="1020"/>
      <c r="Z40" s="1021"/>
      <c r="AA40" s="1038" t="s">
        <v>12</v>
      </c>
      <c r="AB40" s="1039"/>
      <c r="AC40" s="120"/>
      <c r="AD40" s="1011" t="s">
        <v>14</v>
      </c>
      <c r="AE40" s="1011"/>
      <c r="AF40" s="1011"/>
      <c r="AG40" s="1011"/>
      <c r="AH40" s="1011"/>
      <c r="AI40" s="1038" t="s">
        <v>12</v>
      </c>
      <c r="AJ40" s="1039"/>
      <c r="AK40" s="120"/>
      <c r="AL40" s="1011" t="s">
        <v>14</v>
      </c>
      <c r="AM40" s="1011"/>
      <c r="AN40" s="1011"/>
      <c r="AO40" s="1011"/>
      <c r="AP40" s="1011"/>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090"/>
      <c r="C41" s="1090"/>
      <c r="D41" s="1090"/>
      <c r="E41" s="1090"/>
      <c r="F41" s="1090"/>
      <c r="G41" s="1063"/>
      <c r="H41" s="1064"/>
      <c r="I41" s="1064"/>
      <c r="J41" s="1064"/>
      <c r="K41" s="1064"/>
      <c r="L41" s="1064"/>
      <c r="M41" s="1064"/>
      <c r="N41" s="1064"/>
      <c r="O41" s="1064"/>
      <c r="P41" s="1064"/>
      <c r="Q41" s="1064"/>
      <c r="R41" s="1064"/>
      <c r="S41" s="1064"/>
      <c r="T41" s="1065"/>
      <c r="U41" s="92"/>
      <c r="V41" s="428" t="str">
        <f>IFERROR(IF(OR(G9="特定加算Ⅱ",G9="特定加算なし"),"✓",""),"")</f>
        <v/>
      </c>
      <c r="W41" s="1019" t="s">
        <v>15</v>
      </c>
      <c r="X41" s="1020"/>
      <c r="Y41" s="1020"/>
      <c r="Z41" s="1021"/>
      <c r="AA41" s="1038"/>
      <c r="AB41" s="1039"/>
      <c r="AC41" s="134" t="s">
        <v>82</v>
      </c>
      <c r="AD41" s="1075"/>
      <c r="AE41" s="1076"/>
      <c r="AF41" s="1076"/>
      <c r="AG41" s="1076"/>
      <c r="AH41" s="1077"/>
      <c r="AI41" s="1038"/>
      <c r="AJ41" s="1039"/>
      <c r="AK41" s="134" t="s">
        <v>82</v>
      </c>
      <c r="AL41" s="1075"/>
      <c r="AM41" s="1076"/>
      <c r="AN41" s="1076"/>
      <c r="AO41" s="1076"/>
      <c r="AP41" s="1077"/>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090"/>
      <c r="C42" s="1090"/>
      <c r="D42" s="1090"/>
      <c r="E42" s="1090"/>
      <c r="F42" s="1090"/>
      <c r="G42" s="1066"/>
      <c r="H42" s="1067"/>
      <c r="I42" s="1067"/>
      <c r="J42" s="1067"/>
      <c r="K42" s="1067"/>
      <c r="L42" s="1067"/>
      <c r="M42" s="1067"/>
      <c r="N42" s="1067"/>
      <c r="O42" s="1067"/>
      <c r="P42" s="1067"/>
      <c r="Q42" s="1067"/>
      <c r="R42" s="1067"/>
      <c r="S42" s="1067"/>
      <c r="T42" s="1068"/>
      <c r="U42" s="92"/>
      <c r="V42" s="85"/>
      <c r="W42" s="135"/>
      <c r="X42" s="135"/>
      <c r="Y42" s="135"/>
      <c r="Z42" s="135"/>
      <c r="AA42" s="427"/>
      <c r="AB42" s="427"/>
      <c r="AC42" s="136"/>
      <c r="AD42" s="1011" t="s">
        <v>15</v>
      </c>
      <c r="AE42" s="1011"/>
      <c r="AF42" s="1011"/>
      <c r="AG42" s="1011"/>
      <c r="AH42" s="1011"/>
      <c r="AI42" s="427"/>
      <c r="AJ42" s="427"/>
      <c r="AK42" s="136"/>
      <c r="AL42" s="1011" t="s">
        <v>15</v>
      </c>
      <c r="AM42" s="1011"/>
      <c r="AN42" s="1011"/>
      <c r="AO42" s="1011"/>
      <c r="AP42" s="1011"/>
      <c r="AS42" s="998"/>
      <c r="AT42" s="999"/>
      <c r="AU42" s="999"/>
      <c r="AV42" s="999"/>
      <c r="AW42" s="999"/>
      <c r="AX42" s="999"/>
      <c r="AY42" s="999"/>
      <c r="AZ42" s="999"/>
      <c r="BA42" s="999"/>
      <c r="BB42" s="999"/>
      <c r="BC42" s="999"/>
      <c r="BD42" s="999"/>
      <c r="BE42" s="999"/>
      <c r="BF42" s="999"/>
      <c r="BG42" s="999"/>
      <c r="BH42" s="1000"/>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0" t="s">
        <v>2072</v>
      </c>
      <c r="C44" s="1090"/>
      <c r="D44" s="1090"/>
      <c r="E44" s="1090"/>
      <c r="F44" s="1090"/>
      <c r="G44" s="1060" t="s">
        <v>2356</v>
      </c>
      <c r="H44" s="1061"/>
      <c r="I44" s="1061"/>
      <c r="J44" s="1061"/>
      <c r="K44" s="1061"/>
      <c r="L44" s="1061"/>
      <c r="M44" s="1061"/>
      <c r="N44" s="1061"/>
      <c r="O44" s="1061"/>
      <c r="P44" s="1061"/>
      <c r="Q44" s="1061"/>
      <c r="R44" s="1061"/>
      <c r="S44" s="1061"/>
      <c r="T44" s="1062"/>
      <c r="U44" s="118"/>
      <c r="V44" s="428" t="str">
        <f>IFERROR(IF(OR(G9="特定加算Ⅰ",G9="特定加算Ⅱ"),"✓",""),"")</f>
        <v/>
      </c>
      <c r="W44" s="1019" t="s">
        <v>14</v>
      </c>
      <c r="X44" s="1020"/>
      <c r="Y44" s="1020"/>
      <c r="Z44" s="1021"/>
      <c r="AA44" s="1038" t="s">
        <v>12</v>
      </c>
      <c r="AB44" s="1039"/>
      <c r="AC44" s="120"/>
      <c r="AD44" s="1011" t="s">
        <v>14</v>
      </c>
      <c r="AE44" s="1011"/>
      <c r="AF44" s="1011"/>
      <c r="AG44" s="1011"/>
      <c r="AH44" s="1011"/>
      <c r="AI44" s="1038" t="s">
        <v>12</v>
      </c>
      <c r="AJ44" s="1039"/>
      <c r="AK44" s="120"/>
      <c r="AL44" s="1011" t="s">
        <v>14</v>
      </c>
      <c r="AM44" s="1011"/>
      <c r="AN44" s="1011"/>
      <c r="AO44" s="1011"/>
      <c r="AP44" s="1011"/>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090"/>
      <c r="C45" s="1090"/>
      <c r="D45" s="1090"/>
      <c r="E45" s="1090"/>
      <c r="F45" s="1090"/>
      <c r="G45" s="1066"/>
      <c r="H45" s="1067"/>
      <c r="I45" s="1067"/>
      <c r="J45" s="1067"/>
      <c r="K45" s="1067"/>
      <c r="L45" s="1067"/>
      <c r="M45" s="1067"/>
      <c r="N45" s="1067"/>
      <c r="O45" s="1067"/>
      <c r="P45" s="1067"/>
      <c r="Q45" s="1067"/>
      <c r="R45" s="1067"/>
      <c r="S45" s="1067"/>
      <c r="T45" s="1068"/>
      <c r="U45" s="118"/>
      <c r="V45" s="428" t="str">
        <f>IFERROR(IF(G9="特定加算なし","✓",""),"")</f>
        <v/>
      </c>
      <c r="W45" s="1019" t="s">
        <v>15</v>
      </c>
      <c r="X45" s="1020"/>
      <c r="Y45" s="1020"/>
      <c r="Z45" s="1021"/>
      <c r="AA45" s="1038"/>
      <c r="AB45" s="1039"/>
      <c r="AC45" s="120"/>
      <c r="AD45" s="1011" t="s">
        <v>15</v>
      </c>
      <c r="AE45" s="1011"/>
      <c r="AF45" s="1011"/>
      <c r="AG45" s="1011"/>
      <c r="AH45" s="1011"/>
      <c r="AI45" s="1038"/>
      <c r="AJ45" s="1039"/>
      <c r="AK45" s="120"/>
      <c r="AL45" s="1011" t="s">
        <v>15</v>
      </c>
      <c r="AM45" s="1011"/>
      <c r="AN45" s="1011"/>
      <c r="AO45" s="1011"/>
      <c r="AP45" s="1011"/>
      <c r="AS45" s="998"/>
      <c r="AT45" s="999"/>
      <c r="AU45" s="999"/>
      <c r="AV45" s="999"/>
      <c r="AW45" s="999"/>
      <c r="AX45" s="999"/>
      <c r="AY45" s="999"/>
      <c r="AZ45" s="999"/>
      <c r="BA45" s="999"/>
      <c r="BB45" s="999"/>
      <c r="BC45" s="999"/>
      <c r="BD45" s="999"/>
      <c r="BE45" s="999"/>
      <c r="BF45" s="999"/>
      <c r="BG45" s="999"/>
      <c r="BH45" s="1000"/>
      <c r="BO45" s="138"/>
    </row>
    <row r="46" spans="2:82" ht="6.75" customHeight="1">
      <c r="B46" s="124"/>
      <c r="AJ46" s="139"/>
      <c r="AK46" s="139"/>
      <c r="AL46" s="139"/>
      <c r="AM46" s="139"/>
      <c r="AN46" s="139"/>
      <c r="AO46" s="139"/>
      <c r="AP46" s="139"/>
    </row>
    <row r="47" spans="2:82" ht="21" customHeight="1">
      <c r="B47" s="1049" t="s">
        <v>2136</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7"/>
      <c r="C48" s="1088"/>
      <c r="D48" s="1088"/>
      <c r="E48" s="1088"/>
      <c r="F48" s="1089"/>
      <c r="G48" s="1045" t="str">
        <f>IF(F15=4,"R6.4～R6.5",IF(F15=5,"R6.5",""))</f>
        <v>R6.4～R6.5</v>
      </c>
      <c r="H48" s="1046"/>
      <c r="I48" s="1046"/>
      <c r="J48" s="1046"/>
      <c r="K48" s="1046"/>
      <c r="L48" s="1046"/>
      <c r="M48" s="1046"/>
      <c r="N48" s="1046"/>
      <c r="O48" s="1046"/>
      <c r="P48" s="1046"/>
      <c r="Q48" s="1046"/>
      <c r="R48" s="1046"/>
      <c r="S48" s="1046"/>
      <c r="T48" s="1046"/>
      <c r="U48" s="1046"/>
      <c r="V48" s="1046"/>
      <c r="W48" s="1046"/>
      <c r="X48" s="1046"/>
      <c r="Y48" s="1046"/>
      <c r="Z48" s="1047"/>
      <c r="AA48" s="1038" t="s">
        <v>12</v>
      </c>
      <c r="AB48" s="1039"/>
      <c r="AC48" s="1041" t="str">
        <f>IF(OR(F15=4,F15=5),"R6.6","R"&amp;D15&amp;"."&amp;F15)&amp;"～R"&amp;K15&amp;"."&amp;M15</f>
        <v>R6.6～R7.3</v>
      </c>
      <c r="AD48" s="1041"/>
      <c r="AE48" s="1041"/>
      <c r="AF48" s="1041"/>
      <c r="AG48" s="1041"/>
      <c r="AH48" s="1041"/>
      <c r="AS48" s="1015" t="str">
        <f>IFERROR(IF(AND(OR(AP58=1,AP58=2),OR(AP59=1,AP59=2),OR(AP60=1,AP60=2)),"処遇加算Ⅰ",IF(AND(OR(AP58=1,AP58=2),OR(AP59=1,AP59=2),OR(AP60=0,AP60=3)),"処遇加算Ⅱ",IF(OR(OR(AP58=1,AP58=2),OR(AP59=1,AP59=2)),"処遇加算Ⅲ",""))),"")</f>
        <v/>
      </c>
      <c r="AT48" s="1015"/>
      <c r="AU48" s="1015"/>
      <c r="AV48" s="1015"/>
      <c r="AW48" s="1015" t="str">
        <f>IFERROR(IF(AND(AP61=1,AP62=1,AP63=1),"特定加算Ⅰ",IF(AND(AP61=1,AP62=2,AP63=1),"特定加算Ⅱ",IF(OR(AP61=2,AP62=2,AP63=2),"特定加算なし",""))),"")</f>
        <v>特定加算なし</v>
      </c>
      <c r="AX48" s="1015"/>
      <c r="AY48" s="1015"/>
      <c r="AZ48" s="1015"/>
      <c r="BA48" s="1015" t="str">
        <f>IFERROR(IF(OR(L9="ベア加算",AP57=1),"ベア加算",IF(AP57=2,"ベア加算なし","")),"")</f>
        <v/>
      </c>
      <c r="BB48" s="1015"/>
      <c r="BC48" s="1015"/>
      <c r="BD48" s="1015"/>
      <c r="BE48" s="1166" t="str">
        <f>AS48&amp;AW48&amp;BA48</f>
        <v>特定加算なし</v>
      </c>
      <c r="BF48" s="1166"/>
      <c r="BG48" s="1166"/>
      <c r="BH48" s="1166"/>
      <c r="BI48" s="1166"/>
      <c r="BJ48" s="1166"/>
      <c r="BK48" s="1166"/>
      <c r="BL48" s="1166"/>
      <c r="BM48" s="1166"/>
      <c r="BN48" s="1166"/>
      <c r="BO48" s="1166"/>
      <c r="BP48" s="1166"/>
      <c r="BQ48" s="141"/>
      <c r="BR48" s="141"/>
      <c r="BS48" s="141"/>
      <c r="BT48" s="141"/>
      <c r="BU48" s="141"/>
      <c r="BV48" s="141"/>
      <c r="BW48" s="141"/>
      <c r="BX48" s="141"/>
      <c r="BY48" s="141"/>
      <c r="BZ48" s="141"/>
      <c r="CD48" s="142"/>
    </row>
    <row r="49" spans="2:86" ht="18" customHeight="1">
      <c r="B49" s="1072" t="s">
        <v>2015</v>
      </c>
      <c r="C49" s="1073"/>
      <c r="D49" s="1073"/>
      <c r="E49" s="1073"/>
      <c r="F49" s="1074"/>
      <c r="G49" s="1042" t="str">
        <f>IFERROR(IF(AND(OR(AH58=1,AH58=2),OR(AH59=1,AH59=2),OR(AH60=1,AH60=2)),"処遇加算Ⅰ",IF(AND(OR(AH58=1,AH58=2),OR(AH59=1,AH59=2),OR(AH60=0,AH60=3)),"処遇加算Ⅱ",IF(OR(OR(AH58=1,AH58=2),OR(AH59=1,AH59=2)),"処遇加算Ⅲ",""))),"")</f>
        <v/>
      </c>
      <c r="H49" s="1043"/>
      <c r="I49" s="1043"/>
      <c r="J49" s="1043"/>
      <c r="K49" s="1044"/>
      <c r="L49" s="1057" t="str">
        <f>IFERROR(IF(G9="","",IF(AND(AH61=1,AH62=1,AH63=1),"特定加算Ⅰ",IF(AND(AH61=1,AH62=2,AH63=1),"特定加算Ⅱ",IF(OR(AH61=2,AH62=2,AH63=2),"特定加算なし","")))),"")</f>
        <v/>
      </c>
      <c r="M49" s="1058"/>
      <c r="N49" s="1058"/>
      <c r="O49" s="1058"/>
      <c r="P49" s="1059"/>
      <c r="Q49" s="1078" t="str">
        <f>IFERROR(IF(OR(L9="ベア加算",AND(L9="ベア加算なし",AH57=1)),"ベア加算",IF(AH57=2,"ベア加算なし","")),"")</f>
        <v/>
      </c>
      <c r="R49" s="1043"/>
      <c r="S49" s="1043"/>
      <c r="T49" s="1043"/>
      <c r="U49" s="1079"/>
      <c r="V49" s="1080" t="s">
        <v>10</v>
      </c>
      <c r="W49" s="1081"/>
      <c r="X49" s="1081"/>
      <c r="Y49" s="1081"/>
      <c r="Z49" s="1081"/>
      <c r="AA49" s="1040"/>
      <c r="AB49" s="1040"/>
      <c r="AC49" s="1022" t="str">
        <f>IFERROR(VLOOKUP(BE48,【参考】数式用2!E6:F23,2,FALSE),"")</f>
        <v/>
      </c>
      <c r="AD49" s="1023"/>
      <c r="AE49" s="1023"/>
      <c r="AF49" s="1023"/>
      <c r="AG49" s="1023"/>
      <c r="AH49" s="1024"/>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2" t="s">
        <v>2016</v>
      </c>
      <c r="C50" s="1073"/>
      <c r="D50" s="1073"/>
      <c r="E50" s="1073"/>
      <c r="F50" s="1074"/>
      <c r="G50" s="1025" t="str">
        <f>IFERROR(VLOOKUP(Y5,【参考】数式用!$A$5:$J$37,MATCH(G49,【参考】数式用!$B$4:$J$4,0)+1,0),"")</f>
        <v/>
      </c>
      <c r="H50" s="1026"/>
      <c r="I50" s="1026"/>
      <c r="J50" s="1026"/>
      <c r="K50" s="1027"/>
      <c r="L50" s="1028" t="str">
        <f>IFERROR(VLOOKUP(Y5,【参考】数式用!$A$5:$J$37,MATCH(L49,【参考】数式用!$B$4:$J$4,0)+1,0),"")</f>
        <v/>
      </c>
      <c r="M50" s="1029"/>
      <c r="N50" s="1029"/>
      <c r="O50" s="1029"/>
      <c r="P50" s="1030"/>
      <c r="Q50" s="1031" t="str">
        <f>IFERROR(VLOOKUP(Y5,【参考】数式用!$A$5:$J$37,MATCH(Q49,【参考】数式用!$B$4:$J$4,0)+1,0),"")</f>
        <v/>
      </c>
      <c r="R50" s="1026"/>
      <c r="S50" s="1026"/>
      <c r="T50" s="1026"/>
      <c r="U50" s="1032"/>
      <c r="V50" s="1033">
        <f>SUM(G50,L50,Q50)</f>
        <v>0</v>
      </c>
      <c r="W50" s="1034"/>
      <c r="X50" s="1034"/>
      <c r="Y50" s="1034"/>
      <c r="Z50" s="1034"/>
      <c r="AA50" s="1040"/>
      <c r="AB50" s="1040"/>
      <c r="AC50" s="1035" t="str">
        <f>IFERROR(VLOOKUP(Y5,【参考】数式用!$A$5:$AB$37,MATCH(AC49,【参考】数式用!$B$4:$AB$4,0)+1,FALSE),"")</f>
        <v/>
      </c>
      <c r="AD50" s="1036"/>
      <c r="AE50" s="1036"/>
      <c r="AF50" s="1036"/>
      <c r="AG50" s="1036"/>
      <c r="AH50" s="1037"/>
      <c r="AS50" s="1014" t="s">
        <v>2046</v>
      </c>
      <c r="AT50" s="1014"/>
      <c r="AU50" s="1014"/>
      <c r="AV50" s="1014"/>
      <c r="AW50" s="1014" t="s">
        <v>2047</v>
      </c>
      <c r="AX50" s="1014"/>
      <c r="AY50" s="1014"/>
      <c r="AZ50" s="1014"/>
      <c r="BA50" s="1014" t="s">
        <v>13</v>
      </c>
      <c r="BB50" s="1014"/>
      <c r="BC50" s="1014"/>
      <c r="BD50" s="1014"/>
      <c r="BE50" s="1014" t="s">
        <v>2048</v>
      </c>
      <c r="BF50" s="1014"/>
      <c r="BG50" s="1014"/>
      <c r="BH50" s="1014"/>
      <c r="BI50" s="1014" t="s">
        <v>2051</v>
      </c>
      <c r="BJ50" s="1014"/>
      <c r="BK50" s="1014"/>
      <c r="BL50" s="1014"/>
      <c r="BM50" s="141"/>
      <c r="BN50" s="1014" t="s">
        <v>2050</v>
      </c>
      <c r="BO50" s="1014"/>
      <c r="BP50" s="1014"/>
      <c r="BQ50" s="1014"/>
      <c r="BR50" s="1014"/>
      <c r="BS50" s="1014"/>
      <c r="BT50" s="141"/>
      <c r="BV50" s="1003" t="s">
        <v>2053</v>
      </c>
      <c r="BW50" s="1004"/>
      <c r="BX50" s="1004"/>
      <c r="BY50" s="1004"/>
      <c r="BZ50" s="1004"/>
      <c r="CA50" s="1005"/>
      <c r="CD50" s="142"/>
    </row>
    <row r="51" spans="2:86" ht="17.25" customHeight="1">
      <c r="B51" s="1016" t="s">
        <v>2120</v>
      </c>
      <c r="C51" s="1017"/>
      <c r="D51" s="1017"/>
      <c r="E51" s="1017"/>
      <c r="F51" s="1018"/>
      <c r="G51" s="1048" t="str">
        <f>IFERROR(ROUNDDOWN(ROUND(AM5*G50,0),0)*H53,"")</f>
        <v/>
      </c>
      <c r="H51" s="1048"/>
      <c r="I51" s="1048"/>
      <c r="J51" s="1048"/>
      <c r="K51" s="55" t="s">
        <v>2116</v>
      </c>
      <c r="L51" s="1129" t="str">
        <f>IFERROR(ROUNDDOWN(ROUND(AM5*L50,0),0)*H53,"")</f>
        <v/>
      </c>
      <c r="M51" s="1130"/>
      <c r="N51" s="1130"/>
      <c r="O51" s="1130"/>
      <c r="P51" s="55" t="s">
        <v>2116</v>
      </c>
      <c r="Q51" s="1054" t="str">
        <f>IFERROR(ROUNDDOWN(ROUND(AM5*Q50,0),0)*H53,"")</f>
        <v/>
      </c>
      <c r="R51" s="1048"/>
      <c r="S51" s="1048"/>
      <c r="T51" s="1048"/>
      <c r="U51" s="56" t="s">
        <v>2116</v>
      </c>
      <c r="V51" s="1055">
        <f>IFERROR(SUM(G51,L51,Q51),"")</f>
        <v>0</v>
      </c>
      <c r="W51" s="1056"/>
      <c r="X51" s="1056"/>
      <c r="Y51" s="1056"/>
      <c r="Z51" s="57" t="s">
        <v>2116</v>
      </c>
      <c r="AB51" s="58"/>
      <c r="AC51" s="1054" t="str">
        <f>IFERROR(ROUNDDOWN(ROUND(AM5*AC50,0),0)*AD53,"")</f>
        <v/>
      </c>
      <c r="AD51" s="1048"/>
      <c r="AE51" s="1048"/>
      <c r="AF51" s="1048"/>
      <c r="AG51" s="1048"/>
      <c r="AH51" s="56" t="s">
        <v>2116</v>
      </c>
      <c r="AS51" s="1013" t="str">
        <f>IFERROR(ROUNDDOWN(ROUND(AM5*(G50-B10),0),0)*H53,"")</f>
        <v/>
      </c>
      <c r="AT51" s="1013"/>
      <c r="AU51" s="1013"/>
      <c r="AV51" s="1013"/>
      <c r="AW51" s="1013" t="str">
        <f>IFERROR(ROUNDDOWN(ROUND(AM5*(L50-G10),0),0)*H53,"")</f>
        <v/>
      </c>
      <c r="AX51" s="1013"/>
      <c r="AY51" s="1013"/>
      <c r="AZ51" s="1013"/>
      <c r="BA51" s="1013" t="str">
        <f>IFERROR(ROUNDDOWN(ROUND(AM5*(Q50-L10),0),0)*H53,"")</f>
        <v/>
      </c>
      <c r="BB51" s="1013"/>
      <c r="BC51" s="1013"/>
      <c r="BD51" s="1013"/>
      <c r="BE51" s="1013" t="str">
        <f>IFERROR(ROUNDDOWN(ROUND(AM5*(AC50-Q10),0),0)*AD53,"")</f>
        <v/>
      </c>
      <c r="BF51" s="1013"/>
      <c r="BG51" s="1013"/>
      <c r="BH51" s="1013"/>
      <c r="BI51" s="1013">
        <f>SUM(AS51:BH51)</f>
        <v>0</v>
      </c>
      <c r="BJ51" s="1013"/>
      <c r="BK51" s="1013"/>
      <c r="BL51" s="1013"/>
      <c r="BM51" s="141"/>
      <c r="BN51" s="1013" t="str">
        <f>IFERROR(ROUNDDOWN(ROUNDDOWN(ROUND(AM5*(VLOOKUP(Y5,【参考】数式用!$A$5:$AB$37,14,FALSE)),0),0)*AD53*0.5,0),"")</f>
        <v/>
      </c>
      <c r="BO51" s="1013"/>
      <c r="BP51" s="1013"/>
      <c r="BQ51" s="1013"/>
      <c r="BR51" s="1013"/>
      <c r="BS51" s="1013"/>
      <c r="BT51" s="141"/>
      <c r="BV51" s="1006">
        <f>IF(AND(Q49="ベア加算なし",BA48="ベア加算"),ROUNDDOWN(ROUND(AM5*VLOOKUP(Y5,【参考】数式用!$A$5:$AB$37,9,FALSE),0),0)*AD53,0)</f>
        <v>0</v>
      </c>
      <c r="BW51" s="1007"/>
      <c r="BX51" s="1007"/>
      <c r="BY51" s="1007"/>
      <c r="BZ51" s="1007"/>
      <c r="CA51" s="1008"/>
      <c r="CD51" s="142"/>
    </row>
    <row r="52" spans="2:86" ht="13.5" customHeight="1">
      <c r="B52" s="1016"/>
      <c r="C52" s="1017"/>
      <c r="D52" s="1017"/>
      <c r="E52" s="1017"/>
      <c r="F52" s="1018"/>
      <c r="G52" s="1052" t="str">
        <f>IFERROR("("&amp;TEXT(G51/H53,"#,##0円")&amp;"/月)","")</f>
        <v/>
      </c>
      <c r="H52" s="1053"/>
      <c r="I52" s="1053"/>
      <c r="J52" s="1053"/>
      <c r="K52" s="1053"/>
      <c r="L52" s="1050" t="str">
        <f>IFERROR("("&amp;TEXT(L51/H53,"#,##0円")&amp;"/月)","")</f>
        <v/>
      </c>
      <c r="M52" s="1051"/>
      <c r="N52" s="1051"/>
      <c r="O52" s="1051"/>
      <c r="P52" s="1052"/>
      <c r="Q52" s="1053" t="str">
        <f>IFERROR("("&amp;TEXT(Q51/H53,"#,##0円")&amp;"/月)","")</f>
        <v/>
      </c>
      <c r="R52" s="1053"/>
      <c r="S52" s="1053"/>
      <c r="T52" s="1053"/>
      <c r="U52" s="1053"/>
      <c r="V52" s="1053" t="str">
        <f>IFERROR("("&amp;TEXT(V51/H53,"#,##0円")&amp;"/月)","")</f>
        <v>(0円/月)</v>
      </c>
      <c r="W52" s="1053"/>
      <c r="X52" s="1053"/>
      <c r="Y52" s="1053"/>
      <c r="Z52" s="1053"/>
      <c r="AB52" s="58"/>
      <c r="AC52" s="1050" t="str">
        <f>IFERROR("("&amp;TEXT(AC51/AD53,"#,##0円")&amp;"/月)","")</f>
        <v/>
      </c>
      <c r="AD52" s="1051"/>
      <c r="AE52" s="1051"/>
      <c r="AF52" s="1051"/>
      <c r="AG52" s="1051"/>
      <c r="AH52" s="105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1" t="s">
        <v>215</v>
      </c>
      <c r="V56" s="1211"/>
      <c r="W56" s="1211"/>
      <c r="X56" s="1211"/>
      <c r="Y56" s="1211"/>
      <c r="Z56" s="1211"/>
      <c r="AA56" s="536"/>
      <c r="AB56" s="537"/>
      <c r="AC56" s="1211" t="str">
        <f>IF(F15=4,"R6.4～R6.5",IF(F15=5,"R6.5",""))</f>
        <v>R6.4～R6.5</v>
      </c>
      <c r="AD56" s="1211"/>
      <c r="AE56" s="1211"/>
      <c r="AF56" s="1211"/>
      <c r="AG56" s="1211"/>
      <c r="AH56" s="1211"/>
      <c r="AI56" s="538"/>
      <c r="AJ56" s="537"/>
      <c r="AK56" s="1211" t="str">
        <f>IF(OR(F15=4,F15=5),"R6.6","R"&amp;D15&amp;"."&amp;F15)&amp;"～R"&amp;K15&amp;"."&amp;M15</f>
        <v>R6.6～R7.3</v>
      </c>
      <c r="AL56" s="1211"/>
      <c r="AM56" s="1211"/>
      <c r="AN56" s="1211"/>
      <c r="AO56" s="1211"/>
      <c r="AP56" s="1211"/>
      <c r="AQ56" s="145"/>
      <c r="AR56" s="145"/>
      <c r="AS56" s="1172" t="s">
        <v>2202</v>
      </c>
      <c r="AT56" s="1172"/>
      <c r="AU56" s="1172"/>
      <c r="AV56" s="1172"/>
      <c r="AW56" s="1172" t="s">
        <v>2201</v>
      </c>
      <c r="AX56" s="1172"/>
      <c r="AY56" s="1172"/>
      <c r="AZ56" s="1172"/>
    </row>
    <row r="57" spans="2:86" ht="15.95" customHeight="1">
      <c r="U57" s="1212" t="s">
        <v>2054</v>
      </c>
      <c r="V57" s="1212"/>
      <c r="W57" s="1212"/>
      <c r="X57" s="1212"/>
      <c r="Y57" s="1212"/>
      <c r="Z57" s="539" t="str">
        <f>IF(AND(B9&lt;&gt;"処遇加算なし",F15=4),IF(V21="✓",1,IF(V22="✓",2,"")),"")</f>
        <v/>
      </c>
      <c r="AA57" s="536"/>
      <c r="AB57" s="537"/>
      <c r="AC57" s="1212" t="s">
        <v>2054</v>
      </c>
      <c r="AD57" s="1212"/>
      <c r="AE57" s="1212"/>
      <c r="AF57" s="1212"/>
      <c r="AG57" s="1212"/>
      <c r="AH57" s="425">
        <f>IF(AND(F15&lt;&gt;4,F15&lt;&gt;5),0,IF(AT8="○",1,0))</f>
        <v>0</v>
      </c>
      <c r="AI57" s="537"/>
      <c r="AJ57" s="537"/>
      <c r="AK57" s="1212" t="s">
        <v>2054</v>
      </c>
      <c r="AL57" s="1212"/>
      <c r="AM57" s="1212"/>
      <c r="AN57" s="1212"/>
      <c r="AO57" s="1212"/>
      <c r="AP57" s="425">
        <f>IF(AT8="○",1,0)</f>
        <v>0</v>
      </c>
      <c r="AQ57" s="145"/>
      <c r="AR57" s="145"/>
      <c r="AS57" s="1180"/>
      <c r="AT57" s="1180"/>
      <c r="AU57" s="1180"/>
      <c r="AV57" s="1180"/>
      <c r="AW57" s="1173"/>
      <c r="AX57" s="1173"/>
      <c r="AY57" s="1173"/>
      <c r="AZ57" s="1173"/>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14" t="str">
        <f>IF(OR(AND(Z58=1,AH58=3),AND(Z58=1,AP58=3),AND(Z58=2,AH58=3,AH59=3),AND(Z58=2,AP58=3,AP59=3)),"○","")</f>
        <v/>
      </c>
      <c r="AT58" s="1014"/>
      <c r="AU58" s="1014"/>
      <c r="AV58" s="1014"/>
      <c r="AW58" s="1014" t="str">
        <f>IF(OR(AND(Z58=1,AH58=2),AND(Z58=1,AP58=2),AND(Z58=2,AH58=2,AH59=2),AND(Z58=2,AP58=2,AP59=2)),"○","")</f>
        <v/>
      </c>
      <c r="AX58" s="1014"/>
      <c r="AY58" s="1014"/>
      <c r="AZ58" s="1014"/>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14" t="str">
        <f>IF(OR(AND(Z59=1,AH59=3),AND(Z59=1,AP59=3),AND(Z59=2,AH58=3,AH59=3),AND(Z59=2,AP58=3,AP59=3)),"○","")</f>
        <v/>
      </c>
      <c r="AT59" s="1014"/>
      <c r="AU59" s="1014"/>
      <c r="AV59" s="1014"/>
      <c r="AW59" s="1014" t="str">
        <f>IF(OR(AND(Z59=1,AH58=2),AND(Z59=1,AP58=2),AND(Z59=2,AH58=2,AH59=2),AND(Z59=2,AP58=2,AP59=2)),"○","")</f>
        <v/>
      </c>
      <c r="AX59" s="1014"/>
      <c r="AY59" s="1014"/>
      <c r="AZ59" s="1014"/>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174" t="str">
        <f>IF(OR(AND(Z60=1,AH60=3),AND(Z60=1,AP60=3)),"○","")</f>
        <v/>
      </c>
      <c r="AT60" s="1174"/>
      <c r="AU60" s="1174"/>
      <c r="AV60" s="1174"/>
      <c r="AW60" s="1174" t="str">
        <f>IF(OR(AND(Z60=1,AH60=2),AND(Z60=1,AP60=2)),"○","")</f>
        <v/>
      </c>
      <c r="AX60" s="1174"/>
      <c r="AY60" s="1174"/>
      <c r="AZ60" s="1174"/>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14" t="str">
        <f>IF(OR(AND(Z61=1,AH61=2),AND(Z61=1,AP61=2)),"○","")</f>
        <v/>
      </c>
      <c r="AT61" s="1014"/>
      <c r="AU61" s="1014"/>
      <c r="AV61" s="1014"/>
      <c r="AW61" s="1175" t="str">
        <f>IF(OR((AD61-AL61)&lt;0,(AD61-AT61)&lt;0),"!","")</f>
        <v/>
      </c>
      <c r="AX61" s="1175"/>
      <c r="AY61" s="1175"/>
      <c r="AZ61" s="117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14" t="str">
        <f>IF(OR(AND(Z62=1,AH62=2),AND(Z62=1,AP62=2)),"○","")</f>
        <v/>
      </c>
      <c r="AT62" s="1014"/>
      <c r="AU62" s="1014"/>
      <c r="AV62" s="1014"/>
      <c r="AW62" s="1175" t="str">
        <f>IF(OR((AD62-AL62)&lt;0,(AD62-AT62)&lt;0),"!","")</f>
        <v/>
      </c>
      <c r="AX62" s="1175"/>
      <c r="AY62" s="1175"/>
      <c r="AZ62" s="1175"/>
      <c r="BP62" s="151"/>
      <c r="BR62" s="151"/>
      <c r="BS62" s="151"/>
      <c r="BT62" s="151"/>
      <c r="BU62" s="151"/>
      <c r="BV62" s="151"/>
      <c r="BW62" s="151"/>
      <c r="BX62" s="151"/>
      <c r="BY62" s="151"/>
      <c r="BZ62" s="151"/>
      <c r="CA62" s="151"/>
      <c r="CB62" s="151"/>
      <c r="CC62" s="151"/>
      <c r="CD62" s="151"/>
      <c r="CE62" s="151"/>
      <c r="CF62" s="151"/>
      <c r="CH62" s="154"/>
    </row>
    <row r="63" spans="2:86" ht="15.95" customHeight="1">
      <c r="U63" s="1212" t="s">
        <v>2060</v>
      </c>
      <c r="V63" s="1212"/>
      <c r="W63" s="1212"/>
      <c r="X63" s="1212"/>
      <c r="Y63" s="1212"/>
      <c r="Z63" s="539" t="str">
        <f>IF(AND(B9&lt;&gt;"処遇加算なし",F15=4),IF(V44="✓",1,IF(V45="✓",2,"")),"")</f>
        <v/>
      </c>
      <c r="AA63" s="536"/>
      <c r="AB63" s="537"/>
      <c r="AC63" s="1212" t="s">
        <v>2060</v>
      </c>
      <c r="AD63" s="1212"/>
      <c r="AE63" s="1212"/>
      <c r="AF63" s="1212"/>
      <c r="AG63" s="1212"/>
      <c r="AH63" s="425">
        <f>IF(AND(F15&lt;&gt;4,F15&lt;&gt;5),0,IF(AZ8="○",1,2))</f>
        <v>2</v>
      </c>
      <c r="AI63" s="537"/>
      <c r="AJ63" s="537"/>
      <c r="AK63" s="1212" t="s">
        <v>2060</v>
      </c>
      <c r="AL63" s="1212"/>
      <c r="AM63" s="1212"/>
      <c r="AN63" s="1212"/>
      <c r="AO63" s="1212"/>
      <c r="AP63" s="425">
        <f>IF(AZ8="○",1,2)</f>
        <v>2</v>
      </c>
      <c r="AQ63" s="145"/>
      <c r="AR63" s="145"/>
      <c r="AS63" s="1014" t="str">
        <f>IF(OR(AND(Z63=1,AH63=2),AND(Z63=1,AP63=2)),"○","")</f>
        <v/>
      </c>
      <c r="AT63" s="1014"/>
      <c r="AU63" s="1014"/>
      <c r="AV63" s="1014"/>
      <c r="AW63" s="1175" t="str">
        <f>IF(OR((AD63-AL63)&lt;0,(AD63-AT63)&lt;0),"!","")</f>
        <v/>
      </c>
      <c r="AX63" s="1175"/>
      <c r="AY63" s="1175"/>
      <c r="AZ63" s="117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745F4E9C-3512-4994-B47F-B8B6F6BB58E0}">
      <formula1>サービス名</formula1>
    </dataValidation>
    <dataValidation type="list" allowBlank="1" showInputMessage="1" showErrorMessage="1" sqref="M5:O5" xr:uid="{0278AF5D-6179-4DF6-BFAA-3CBBF7AD11F2}">
      <formula1>INDIRECT(J5)</formula1>
    </dataValidation>
    <dataValidation type="list" allowBlank="1" showInputMessage="1" showErrorMessage="1" sqref="M15:M16" xr:uid="{135F3F96-FC63-4B01-8BD9-B2D4819C4F81}">
      <formula1>"1,2,3,6,7,8,9,10,11,12"</formula1>
    </dataValidation>
    <dataValidation type="list" allowBlank="1" showInputMessage="1" showErrorMessage="1" sqref="K15:K16 D15:D16" xr:uid="{513AFA7B-4B16-4896-9950-A488DCA0D474}">
      <formula1>"6,7"</formula1>
    </dataValidation>
    <dataValidation type="textLength" operator="equal" allowBlank="1" showInputMessage="1" showErrorMessage="1" error="10桁の事業所番号を入力してください。_x000a_（桁数が異なるとエラーになります）" sqref="B5:F5" xr:uid="{E24668CA-6433-4919-8A5F-2AD75F7B8313}">
      <formula1>10</formula1>
    </dataValidation>
    <dataValidation type="list" allowBlank="1" showInputMessage="1" showErrorMessage="1" sqref="AD41:AH41" xr:uid="{54A834A9-56AB-4B3F-93ED-3E64EAB7453A}">
      <formula1>INDIRECT(BF1)</formula1>
    </dataValidation>
    <dataValidation type="list" allowBlank="1" showInputMessage="1" showErrorMessage="1" sqref="AL41:AP41" xr:uid="{130E0BE7-498B-44F5-B8E0-CB0C15EBA010}">
      <formula1>INDIRECT(BF1)</formula1>
    </dataValidation>
    <dataValidation type="whole" operator="greaterThanOrEqual" allowBlank="1" showInputMessage="1" showErrorMessage="1" prompt="要件を満たす職員数を記入してください。" sqref="AG37:AH37 AO37:AP37" xr:uid="{41A170E7-E685-46F2-9339-E3D46A663AE1}">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8570F407-7D33-4E2F-AE3D-09CA01AA13CE}">
          <x14:formula1>
            <xm:f>【参考】数式用3!$A$3:$A$49</xm:f>
          </x14:formula1>
          <xm:sqref>J5:L5</xm:sqref>
        </x14:dataValidation>
        <x14:dataValidation type="list" allowBlank="1" showInputMessage="1" showErrorMessage="1" xr:uid="{C9A6EBDA-D8B6-4DB3-8964-6A9C082AD38B}">
          <x14:formula1>
            <xm:f>【参考】数式用!$I$4:$J$4</xm:f>
          </x14:formula1>
          <xm:sqref>L9</xm:sqref>
        </x14:dataValidation>
        <x14:dataValidation type="list" allowBlank="1" showInputMessage="1" showErrorMessage="1" xr:uid="{6B99D96E-89B2-4BAF-9F54-52C3C2DFC317}">
          <x14:formula1>
            <xm:f>【参考】数式用!$F$4:$H$4</xm:f>
          </x14:formula1>
          <xm:sqref>G9</xm:sqref>
        </x14:dataValidation>
        <x14:dataValidation type="list" allowBlank="1" showInputMessage="1" showErrorMessage="1" xr:uid="{8827289B-4CCE-48F1-8C00-587E4037761B}">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R39"/>
  <sheetViews>
    <sheetView topLeftCell="AJ3" zoomScale="80" zoomScaleNormal="80" zoomScaleSheetLayoutView="85" workbookViewId="0">
      <selection activeCell="AS24" sqref="AS24:BH26"/>
    </sheetView>
  </sheetViews>
  <sheetFormatPr defaultColWidth="9" defaultRowHeight="13.5"/>
  <cols>
    <col min="1" max="1" width="42.75" style="446" customWidth="1"/>
    <col min="2" max="28" width="6.75" style="446" customWidth="1"/>
    <col min="29" max="29" width="12" style="446" customWidth="1"/>
    <col min="30" max="30" width="8" style="446" customWidth="1"/>
    <col min="31" max="31" width="46.375" style="446" customWidth="1"/>
    <col min="32" max="32" width="26.875" style="446" customWidth="1"/>
    <col min="33" max="33" width="9.125" style="446" customWidth="1"/>
    <col min="34" max="34" width="38.375" style="446" customWidth="1"/>
    <col min="35" max="35" width="38.625" style="446" customWidth="1"/>
    <col min="36" max="36" width="9" style="446"/>
    <col min="37" max="37" width="16.75" style="446" customWidth="1"/>
    <col min="38" max="42" width="9" style="446"/>
    <col min="43" max="43" width="48.5" style="446" customWidth="1"/>
    <col min="44" max="44" width="104.375" style="446" customWidth="1"/>
    <col min="45" max="16384" width="9" style="446"/>
  </cols>
  <sheetData>
    <row r="1" spans="1:44" ht="14.25" thickBot="1">
      <c r="A1" s="445" t="s">
        <v>217</v>
      </c>
      <c r="B1" s="445"/>
      <c r="C1" s="445"/>
      <c r="D1" s="445"/>
      <c r="E1" s="445"/>
      <c r="AD1" s="447"/>
      <c r="AE1" s="445" t="s">
        <v>2108</v>
      </c>
      <c r="AH1" s="446" t="s">
        <v>218</v>
      </c>
      <c r="AK1" s="446" t="s">
        <v>219</v>
      </c>
      <c r="AM1" s="448" t="s">
        <v>220</v>
      </c>
      <c r="AO1" s="445" t="s">
        <v>221</v>
      </c>
    </row>
    <row r="2" spans="1:44" ht="36.75" customHeight="1" thickBot="1">
      <c r="A2" s="1231" t="s">
        <v>223</v>
      </c>
      <c r="B2" s="1233" t="s">
        <v>2238</v>
      </c>
      <c r="C2" s="1234"/>
      <c r="D2" s="1234"/>
      <c r="E2" s="1235"/>
      <c r="F2" s="1236" t="s">
        <v>2239</v>
      </c>
      <c r="G2" s="1237"/>
      <c r="H2" s="1237"/>
      <c r="I2" s="1231" t="s">
        <v>2240</v>
      </c>
      <c r="J2" s="1238"/>
      <c r="K2" s="1241" t="s">
        <v>2241</v>
      </c>
      <c r="L2" s="1242"/>
      <c r="M2" s="1242"/>
      <c r="N2" s="1242"/>
      <c r="O2" s="1242"/>
      <c r="P2" s="1242"/>
      <c r="Q2" s="1242"/>
      <c r="R2" s="1242"/>
      <c r="S2" s="1242"/>
      <c r="T2" s="1242"/>
      <c r="U2" s="1242"/>
      <c r="V2" s="1242"/>
      <c r="W2" s="1242"/>
      <c r="X2" s="1242"/>
      <c r="Y2" s="1242"/>
      <c r="Z2" s="1242"/>
      <c r="AA2" s="1242"/>
      <c r="AB2" s="1243"/>
      <c r="AC2" s="1228" t="s">
        <v>2242</v>
      </c>
      <c r="AD2" s="447"/>
      <c r="AE2" s="1224" t="s">
        <v>223</v>
      </c>
      <c r="AF2" s="1226" t="s">
        <v>2276</v>
      </c>
      <c r="AH2" s="442" t="s">
        <v>2243</v>
      </c>
      <c r="AI2" s="443" t="s">
        <v>2243</v>
      </c>
      <c r="AK2" s="449" t="s">
        <v>180</v>
      </c>
      <c r="AM2" s="449" t="s">
        <v>16</v>
      </c>
      <c r="AO2" s="450" t="s">
        <v>225</v>
      </c>
      <c r="AQ2" s="1218" t="s">
        <v>2007</v>
      </c>
      <c r="AR2" s="1221" t="s">
        <v>224</v>
      </c>
    </row>
    <row r="3" spans="1:44" ht="51.75" customHeight="1" thickBot="1">
      <c r="A3" s="1232"/>
      <c r="B3" s="1244" t="s">
        <v>227</v>
      </c>
      <c r="C3" s="1245"/>
      <c r="D3" s="1245"/>
      <c r="E3" s="1246"/>
      <c r="F3" s="1247" t="s">
        <v>228</v>
      </c>
      <c r="G3" s="1247"/>
      <c r="H3" s="1247"/>
      <c r="I3" s="1239"/>
      <c r="J3" s="1240"/>
      <c r="K3" s="1248" t="s">
        <v>229</v>
      </c>
      <c r="L3" s="1249"/>
      <c r="M3" s="1249"/>
      <c r="N3" s="1249"/>
      <c r="O3" s="1249"/>
      <c r="P3" s="1249"/>
      <c r="Q3" s="1249"/>
      <c r="R3" s="1249"/>
      <c r="S3" s="1249"/>
      <c r="T3" s="1249"/>
      <c r="U3" s="1249"/>
      <c r="V3" s="1249"/>
      <c r="W3" s="1249"/>
      <c r="X3" s="1249"/>
      <c r="Y3" s="1249"/>
      <c r="Z3" s="1249"/>
      <c r="AA3" s="1249"/>
      <c r="AB3" s="1250"/>
      <c r="AC3" s="1229"/>
      <c r="AD3" s="447"/>
      <c r="AE3" s="1225"/>
      <c r="AF3" s="1227"/>
      <c r="AH3" s="441" t="s">
        <v>2244</v>
      </c>
      <c r="AI3" s="444" t="s">
        <v>2244</v>
      </c>
      <c r="AK3" s="451"/>
      <c r="AM3" s="451"/>
      <c r="AO3" s="452" t="s">
        <v>18</v>
      </c>
      <c r="AQ3" s="1219"/>
      <c r="AR3" s="1222"/>
    </row>
    <row r="4" spans="1:44" ht="41.25" customHeight="1" thickBot="1">
      <c r="A4" s="1232"/>
      <c r="B4" s="453" t="s">
        <v>7</v>
      </c>
      <c r="C4" s="454" t="s">
        <v>230</v>
      </c>
      <c r="D4" s="454" t="s">
        <v>231</v>
      </c>
      <c r="E4" s="455" t="s">
        <v>232</v>
      </c>
      <c r="F4" s="456" t="s">
        <v>233</v>
      </c>
      <c r="G4" s="457" t="s">
        <v>8</v>
      </c>
      <c r="H4" s="457" t="s">
        <v>11</v>
      </c>
      <c r="I4" s="458" t="s">
        <v>13</v>
      </c>
      <c r="J4" s="459" t="s">
        <v>9</v>
      </c>
      <c r="K4" s="460" t="s">
        <v>234</v>
      </c>
      <c r="L4" s="461" t="s">
        <v>235</v>
      </c>
      <c r="M4" s="461" t="s">
        <v>237</v>
      </c>
      <c r="N4" s="461" t="s">
        <v>239</v>
      </c>
      <c r="O4" s="461" t="s">
        <v>2022</v>
      </c>
      <c r="P4" s="461" t="s">
        <v>2023</v>
      </c>
      <c r="Q4" s="461" t="s">
        <v>2024</v>
      </c>
      <c r="R4" s="461" t="s">
        <v>2025</v>
      </c>
      <c r="S4" s="461" t="s">
        <v>2026</v>
      </c>
      <c r="T4" s="461" t="s">
        <v>2027</v>
      </c>
      <c r="U4" s="461" t="s">
        <v>2028</v>
      </c>
      <c r="V4" s="461" t="s">
        <v>2029</v>
      </c>
      <c r="W4" s="461" t="s">
        <v>2338</v>
      </c>
      <c r="X4" s="461" t="s">
        <v>2337</v>
      </c>
      <c r="Y4" s="461" t="s">
        <v>2334</v>
      </c>
      <c r="Z4" s="461" t="s">
        <v>2333</v>
      </c>
      <c r="AA4" s="461" t="s">
        <v>2335</v>
      </c>
      <c r="AB4" s="462" t="s">
        <v>2336</v>
      </c>
      <c r="AC4" s="1230"/>
      <c r="AD4" s="447"/>
      <c r="AE4" s="1225"/>
      <c r="AF4" s="1227"/>
      <c r="AH4" s="441" t="s">
        <v>2279</v>
      </c>
      <c r="AI4" s="444" t="s">
        <v>2279</v>
      </c>
      <c r="AO4" s="452" t="s">
        <v>236</v>
      </c>
      <c r="AQ4" s="1220"/>
      <c r="AR4" s="1223"/>
    </row>
    <row r="5" spans="1:44">
      <c r="A5" s="439" t="s">
        <v>2243</v>
      </c>
      <c r="B5" s="463">
        <v>0.27400000000000002</v>
      </c>
      <c r="C5" s="464">
        <v>0.2</v>
      </c>
      <c r="D5" s="464">
        <v>0.111</v>
      </c>
      <c r="E5" s="465">
        <v>0</v>
      </c>
      <c r="F5" s="466">
        <v>7.0000000000000007E-2</v>
      </c>
      <c r="G5" s="464">
        <v>5.5E-2</v>
      </c>
      <c r="H5" s="467">
        <v>0</v>
      </c>
      <c r="I5" s="463">
        <v>4.4999999999999998E-2</v>
      </c>
      <c r="J5" s="465">
        <v>0</v>
      </c>
      <c r="K5" s="468">
        <v>0.41700000000000004</v>
      </c>
      <c r="L5" s="469">
        <v>0.40200000000000002</v>
      </c>
      <c r="M5" s="469">
        <v>0.34700000000000003</v>
      </c>
      <c r="N5" s="469">
        <v>0.27300000000000002</v>
      </c>
      <c r="O5" s="469">
        <v>0.37200000000000005</v>
      </c>
      <c r="P5" s="469">
        <v>0.34300000000000003</v>
      </c>
      <c r="Q5" s="469">
        <v>0.35700000000000004</v>
      </c>
      <c r="R5" s="469">
        <v>0.32800000000000001</v>
      </c>
      <c r="S5" s="469">
        <v>0.29800000000000004</v>
      </c>
      <c r="T5" s="469">
        <v>0.28300000000000003</v>
      </c>
      <c r="U5" s="469">
        <v>0.254</v>
      </c>
      <c r="V5" s="469">
        <v>0.30200000000000005</v>
      </c>
      <c r="W5" s="469">
        <v>0.23900000000000002</v>
      </c>
      <c r="X5" s="469">
        <v>0.20899999999999999</v>
      </c>
      <c r="Y5" s="469">
        <v>0.22800000000000001</v>
      </c>
      <c r="Z5" s="469">
        <v>0.19400000000000001</v>
      </c>
      <c r="AA5" s="469">
        <v>0.184</v>
      </c>
      <c r="AB5" s="470">
        <v>0.13900000000000001</v>
      </c>
      <c r="AC5" s="471">
        <v>2.8000000000000001E-2</v>
      </c>
      <c r="AD5" s="447"/>
      <c r="AE5" s="441" t="s">
        <v>2243</v>
      </c>
      <c r="AF5" s="472" t="s">
        <v>2277</v>
      </c>
      <c r="AH5" s="441" t="s">
        <v>2280</v>
      </c>
      <c r="AI5" s="444" t="s">
        <v>2280</v>
      </c>
      <c r="AK5" s="449" t="s">
        <v>180</v>
      </c>
      <c r="AO5" s="452" t="s">
        <v>238</v>
      </c>
      <c r="AQ5" s="441" t="s">
        <v>2243</v>
      </c>
      <c r="AR5" s="472" t="s">
        <v>2315</v>
      </c>
    </row>
    <row r="6" spans="1:44" ht="14.25" thickBot="1">
      <c r="A6" s="439" t="s">
        <v>2244</v>
      </c>
      <c r="B6" s="463">
        <v>0.2</v>
      </c>
      <c r="C6" s="464">
        <v>0.14599999999999999</v>
      </c>
      <c r="D6" s="464">
        <v>8.1000000000000003E-2</v>
      </c>
      <c r="E6" s="465">
        <v>0</v>
      </c>
      <c r="F6" s="466">
        <v>7.0000000000000007E-2</v>
      </c>
      <c r="G6" s="464">
        <v>5.5E-2</v>
      </c>
      <c r="H6" s="467">
        <v>0</v>
      </c>
      <c r="I6" s="463">
        <v>4.4999999999999998E-2</v>
      </c>
      <c r="J6" s="465">
        <v>0</v>
      </c>
      <c r="K6" s="468">
        <v>0.34300000000000003</v>
      </c>
      <c r="L6" s="469">
        <v>0.32800000000000001</v>
      </c>
      <c r="M6" s="469">
        <v>0.27300000000000002</v>
      </c>
      <c r="N6" s="469">
        <v>0.219</v>
      </c>
      <c r="O6" s="469">
        <v>0.29800000000000004</v>
      </c>
      <c r="P6" s="469">
        <v>0.28900000000000003</v>
      </c>
      <c r="Q6" s="469">
        <v>0.28300000000000003</v>
      </c>
      <c r="R6" s="469">
        <v>0.27400000000000002</v>
      </c>
      <c r="S6" s="469">
        <v>0.24399999999999999</v>
      </c>
      <c r="T6" s="469">
        <v>0.22899999999999998</v>
      </c>
      <c r="U6" s="469">
        <v>0.224</v>
      </c>
      <c r="V6" s="469">
        <v>0.22800000000000001</v>
      </c>
      <c r="W6" s="469">
        <v>0.20899999999999999</v>
      </c>
      <c r="X6" s="469">
        <v>0.17900000000000002</v>
      </c>
      <c r="Y6" s="469">
        <v>0.17399999999999999</v>
      </c>
      <c r="Z6" s="469">
        <v>0.16400000000000001</v>
      </c>
      <c r="AA6" s="469">
        <v>0.154</v>
      </c>
      <c r="AB6" s="470">
        <v>0.109</v>
      </c>
      <c r="AC6" s="471">
        <v>2.8000000000000001E-2</v>
      </c>
      <c r="AD6" s="447"/>
      <c r="AE6" s="441" t="s">
        <v>2244</v>
      </c>
      <c r="AF6" s="472" t="s">
        <v>2278</v>
      </c>
      <c r="AH6" s="441" t="s">
        <v>2281</v>
      </c>
      <c r="AI6" s="444" t="s">
        <v>2281</v>
      </c>
      <c r="AK6" s="473" t="s">
        <v>240</v>
      </c>
      <c r="AO6" s="474"/>
      <c r="AQ6" s="441" t="s">
        <v>2244</v>
      </c>
      <c r="AR6" s="472" t="s">
        <v>2315</v>
      </c>
    </row>
    <row r="7" spans="1:44" ht="14.25" thickBot="1">
      <c r="A7" s="439" t="s">
        <v>2245</v>
      </c>
      <c r="B7" s="463">
        <v>0.27400000000000002</v>
      </c>
      <c r="C7" s="464">
        <v>0.2</v>
      </c>
      <c r="D7" s="464">
        <v>0.111</v>
      </c>
      <c r="E7" s="465">
        <v>0</v>
      </c>
      <c r="F7" s="466">
        <v>7.0000000000000007E-2</v>
      </c>
      <c r="G7" s="464">
        <v>5.5E-2</v>
      </c>
      <c r="H7" s="467">
        <v>0</v>
      </c>
      <c r="I7" s="463">
        <v>4.4999999999999998E-2</v>
      </c>
      <c r="J7" s="465">
        <v>0</v>
      </c>
      <c r="K7" s="468">
        <v>0.41700000000000004</v>
      </c>
      <c r="L7" s="469">
        <v>0.40200000000000002</v>
      </c>
      <c r="M7" s="469">
        <v>0.34700000000000003</v>
      </c>
      <c r="N7" s="469">
        <v>0.27300000000000002</v>
      </c>
      <c r="O7" s="469">
        <v>0.37200000000000005</v>
      </c>
      <c r="P7" s="469">
        <v>0.34300000000000003</v>
      </c>
      <c r="Q7" s="469">
        <v>0.35700000000000004</v>
      </c>
      <c r="R7" s="469">
        <v>0.32800000000000001</v>
      </c>
      <c r="S7" s="469">
        <v>0.29800000000000004</v>
      </c>
      <c r="T7" s="469">
        <v>0.28300000000000003</v>
      </c>
      <c r="U7" s="469">
        <v>0.254</v>
      </c>
      <c r="V7" s="469">
        <v>0.30200000000000005</v>
      </c>
      <c r="W7" s="469">
        <v>0.23900000000000002</v>
      </c>
      <c r="X7" s="469">
        <v>0.20899999999999999</v>
      </c>
      <c r="Y7" s="469">
        <v>0.22800000000000001</v>
      </c>
      <c r="Z7" s="469">
        <v>0.19400000000000001</v>
      </c>
      <c r="AA7" s="469">
        <v>0.184</v>
      </c>
      <c r="AB7" s="470">
        <v>0.13900000000000001</v>
      </c>
      <c r="AC7" s="471">
        <v>2.8000000000000001E-2</v>
      </c>
      <c r="AD7" s="447"/>
      <c r="AE7" s="441" t="s">
        <v>2279</v>
      </c>
      <c r="AF7" s="472" t="s">
        <v>2278</v>
      </c>
      <c r="AH7" s="441" t="s">
        <v>2283</v>
      </c>
      <c r="AI7" s="444" t="s">
        <v>2283</v>
      </c>
      <c r="AK7" s="451"/>
      <c r="AQ7" s="441" t="s">
        <v>2279</v>
      </c>
      <c r="AR7" s="472" t="s">
        <v>2315</v>
      </c>
    </row>
    <row r="8" spans="1:44">
      <c r="A8" s="439" t="s">
        <v>2246</v>
      </c>
      <c r="B8" s="463">
        <v>0.23899999999999999</v>
      </c>
      <c r="C8" s="464">
        <v>0.17499999999999999</v>
      </c>
      <c r="D8" s="464">
        <v>9.7000000000000003E-2</v>
      </c>
      <c r="E8" s="465">
        <v>0</v>
      </c>
      <c r="F8" s="466">
        <v>7.0000000000000007E-2</v>
      </c>
      <c r="G8" s="464">
        <v>5.5E-2</v>
      </c>
      <c r="H8" s="467">
        <v>0</v>
      </c>
      <c r="I8" s="463">
        <v>4.4999999999999998E-2</v>
      </c>
      <c r="J8" s="465">
        <v>0</v>
      </c>
      <c r="K8" s="468">
        <v>0.38200000000000001</v>
      </c>
      <c r="L8" s="469">
        <v>0.36699999999999999</v>
      </c>
      <c r="M8" s="469">
        <v>0.312</v>
      </c>
      <c r="N8" s="469">
        <v>0.24799999999999997</v>
      </c>
      <c r="O8" s="469">
        <v>0.33700000000000002</v>
      </c>
      <c r="P8" s="469">
        <v>0.318</v>
      </c>
      <c r="Q8" s="469">
        <v>0.32200000000000001</v>
      </c>
      <c r="R8" s="469">
        <v>0.30299999999999999</v>
      </c>
      <c r="S8" s="469">
        <v>0.27300000000000002</v>
      </c>
      <c r="T8" s="469">
        <v>0.25800000000000001</v>
      </c>
      <c r="U8" s="469">
        <v>0.24000000000000002</v>
      </c>
      <c r="V8" s="469">
        <v>0.26700000000000002</v>
      </c>
      <c r="W8" s="469">
        <v>0.22500000000000001</v>
      </c>
      <c r="X8" s="469">
        <v>0.19500000000000001</v>
      </c>
      <c r="Y8" s="469">
        <v>0.20299999999999999</v>
      </c>
      <c r="Z8" s="469">
        <v>0.18</v>
      </c>
      <c r="AA8" s="469">
        <v>0.17</v>
      </c>
      <c r="AB8" s="470">
        <v>0.125</v>
      </c>
      <c r="AC8" s="471">
        <v>2.8000000000000001E-2</v>
      </c>
      <c r="AD8" s="447"/>
      <c r="AE8" s="441" t="s">
        <v>2280</v>
      </c>
      <c r="AF8" s="472" t="s">
        <v>2278</v>
      </c>
      <c r="AH8" s="441" t="s">
        <v>2285</v>
      </c>
      <c r="AI8" s="444" t="s">
        <v>2285</v>
      </c>
      <c r="AQ8" s="441" t="s">
        <v>2280</v>
      </c>
      <c r="AR8" s="472" t="s">
        <v>2315</v>
      </c>
    </row>
    <row r="9" spans="1:44">
      <c r="A9" s="439" t="s">
        <v>2339</v>
      </c>
      <c r="B9" s="463">
        <v>8.8999999999999996E-2</v>
      </c>
      <c r="C9" s="464">
        <v>6.5000000000000002E-2</v>
      </c>
      <c r="D9" s="464">
        <v>3.5999999999999997E-2</v>
      </c>
      <c r="E9" s="465">
        <v>0</v>
      </c>
      <c r="F9" s="466">
        <v>6.0999999999999999E-2</v>
      </c>
      <c r="G9" s="475" t="s">
        <v>2247</v>
      </c>
      <c r="H9" s="467">
        <v>0</v>
      </c>
      <c r="I9" s="463">
        <v>4.4999999999999998E-2</v>
      </c>
      <c r="J9" s="465">
        <v>0</v>
      </c>
      <c r="K9" s="468">
        <v>0.223</v>
      </c>
      <c r="L9" s="475" t="s">
        <v>2247</v>
      </c>
      <c r="M9" s="469">
        <v>0.16200000000000001</v>
      </c>
      <c r="N9" s="469">
        <v>0.13800000000000001</v>
      </c>
      <c r="O9" s="469">
        <v>0.17799999999999999</v>
      </c>
      <c r="P9" s="469">
        <v>0.19899999999999998</v>
      </c>
      <c r="Q9" s="475" t="s">
        <v>2247</v>
      </c>
      <c r="R9" s="475" t="s">
        <v>2247</v>
      </c>
      <c r="S9" s="469">
        <v>0.154</v>
      </c>
      <c r="T9" s="475" t="s">
        <v>2247</v>
      </c>
      <c r="U9" s="469">
        <v>0.17</v>
      </c>
      <c r="V9" s="469">
        <v>0.11699999999999999</v>
      </c>
      <c r="W9" s="475" t="s">
        <v>2247</v>
      </c>
      <c r="X9" s="469">
        <v>0.125</v>
      </c>
      <c r="Y9" s="469">
        <v>9.2999999999999999E-2</v>
      </c>
      <c r="Z9" s="475" t="s">
        <v>2247</v>
      </c>
      <c r="AA9" s="469">
        <v>0.10899999999999999</v>
      </c>
      <c r="AB9" s="470">
        <v>6.4000000000000001E-2</v>
      </c>
      <c r="AC9" s="471">
        <v>2.8000000000000001E-2</v>
      </c>
      <c r="AD9" s="447"/>
      <c r="AE9" s="441" t="s">
        <v>2281</v>
      </c>
      <c r="AF9" s="472" t="s">
        <v>2282</v>
      </c>
      <c r="AH9" s="441" t="s">
        <v>2250</v>
      </c>
      <c r="AI9" s="444" t="s">
        <v>2250</v>
      </c>
      <c r="AQ9" s="441" t="s">
        <v>2281</v>
      </c>
      <c r="AR9" s="472" t="s">
        <v>2355</v>
      </c>
    </row>
    <row r="10" spans="1:44">
      <c r="A10" s="439" t="s">
        <v>2248</v>
      </c>
      <c r="B10" s="463">
        <v>4.3999999999999997E-2</v>
      </c>
      <c r="C10" s="464">
        <v>3.2000000000000001E-2</v>
      </c>
      <c r="D10" s="464">
        <v>1.7999999999999999E-2</v>
      </c>
      <c r="E10" s="465">
        <v>0</v>
      </c>
      <c r="F10" s="466">
        <v>1.4E-2</v>
      </c>
      <c r="G10" s="464">
        <v>1.2999999999999999E-2</v>
      </c>
      <c r="H10" s="467">
        <v>0</v>
      </c>
      <c r="I10" s="463">
        <v>1.0999999999999999E-2</v>
      </c>
      <c r="J10" s="465">
        <v>0</v>
      </c>
      <c r="K10" s="468">
        <v>8.0999999999999989E-2</v>
      </c>
      <c r="L10" s="469">
        <v>7.9999999999999988E-2</v>
      </c>
      <c r="M10" s="469">
        <v>6.699999999999999E-2</v>
      </c>
      <c r="N10" s="469">
        <v>5.4999999999999993E-2</v>
      </c>
      <c r="O10" s="469">
        <v>6.9999999999999993E-2</v>
      </c>
      <c r="P10" s="469">
        <v>6.8999999999999992E-2</v>
      </c>
      <c r="Q10" s="469">
        <v>6.8999999999999992E-2</v>
      </c>
      <c r="R10" s="469">
        <v>6.7999999999999991E-2</v>
      </c>
      <c r="S10" s="469">
        <v>5.7999999999999996E-2</v>
      </c>
      <c r="T10" s="469">
        <v>5.6999999999999995E-2</v>
      </c>
      <c r="U10" s="469">
        <v>5.4999999999999993E-2</v>
      </c>
      <c r="V10" s="469">
        <v>5.5999999999999994E-2</v>
      </c>
      <c r="W10" s="469">
        <v>5.3999999999999992E-2</v>
      </c>
      <c r="X10" s="469">
        <v>4.3999999999999997E-2</v>
      </c>
      <c r="Y10" s="469">
        <v>4.3999999999999997E-2</v>
      </c>
      <c r="Z10" s="469">
        <v>4.2999999999999997E-2</v>
      </c>
      <c r="AA10" s="469">
        <v>4.0999999999999995E-2</v>
      </c>
      <c r="AB10" s="470">
        <v>0.03</v>
      </c>
      <c r="AC10" s="471">
        <v>1.2E-2</v>
      </c>
      <c r="AD10" s="447"/>
      <c r="AE10" s="441" t="s">
        <v>2283</v>
      </c>
      <c r="AF10" s="472" t="s">
        <v>2284</v>
      </c>
      <c r="AH10" s="441" t="s">
        <v>2286</v>
      </c>
      <c r="AI10" s="444" t="s">
        <v>2286</v>
      </c>
      <c r="AQ10" s="441" t="s">
        <v>2283</v>
      </c>
      <c r="AR10" s="472" t="s">
        <v>2316</v>
      </c>
    </row>
    <row r="11" spans="1:44">
      <c r="A11" s="439" t="s">
        <v>2249</v>
      </c>
      <c r="B11" s="463">
        <v>8.5999999999999993E-2</v>
      </c>
      <c r="C11" s="464">
        <v>6.3E-2</v>
      </c>
      <c r="D11" s="464">
        <v>3.5000000000000003E-2</v>
      </c>
      <c r="E11" s="465">
        <v>0</v>
      </c>
      <c r="F11" s="466">
        <v>2.1000000000000001E-2</v>
      </c>
      <c r="G11" s="475" t="s">
        <v>2247</v>
      </c>
      <c r="H11" s="467">
        <v>0</v>
      </c>
      <c r="I11" s="463">
        <v>2.8000000000000001E-2</v>
      </c>
      <c r="J11" s="465">
        <v>0</v>
      </c>
      <c r="K11" s="468">
        <v>0.159</v>
      </c>
      <c r="L11" s="475" t="s">
        <v>2247</v>
      </c>
      <c r="M11" s="469">
        <v>0.13799999999999998</v>
      </c>
      <c r="N11" s="469">
        <v>0.11499999999999999</v>
      </c>
      <c r="O11" s="469">
        <v>0.13100000000000001</v>
      </c>
      <c r="P11" s="469">
        <v>0.13600000000000001</v>
      </c>
      <c r="Q11" s="475" t="s">
        <v>2247</v>
      </c>
      <c r="R11" s="475" t="s">
        <v>2247</v>
      </c>
      <c r="S11" s="469">
        <v>0.10800000000000001</v>
      </c>
      <c r="T11" s="475" t="s">
        <v>2247</v>
      </c>
      <c r="U11" s="469">
        <v>0.10800000000000001</v>
      </c>
      <c r="V11" s="469">
        <v>0.10999999999999999</v>
      </c>
      <c r="W11" s="475" t="s">
        <v>2247</v>
      </c>
      <c r="X11" s="469">
        <v>8.0000000000000016E-2</v>
      </c>
      <c r="Y11" s="469">
        <v>8.6999999999999994E-2</v>
      </c>
      <c r="Z11" s="475" t="s">
        <v>2247</v>
      </c>
      <c r="AA11" s="469">
        <v>8.6999999999999994E-2</v>
      </c>
      <c r="AB11" s="470">
        <v>5.9000000000000004E-2</v>
      </c>
      <c r="AC11" s="471">
        <v>2.4E-2</v>
      </c>
      <c r="AD11" s="447"/>
      <c r="AE11" s="441" t="s">
        <v>2285</v>
      </c>
      <c r="AF11" s="472" t="s">
        <v>2282</v>
      </c>
      <c r="AH11" s="441" t="s">
        <v>2287</v>
      </c>
      <c r="AI11" s="444" t="s">
        <v>2304</v>
      </c>
      <c r="AQ11" s="441" t="s">
        <v>2285</v>
      </c>
      <c r="AR11" s="472" t="s">
        <v>2355</v>
      </c>
    </row>
    <row r="12" spans="1:44">
      <c r="A12" s="439" t="s">
        <v>2250</v>
      </c>
      <c r="B12" s="463">
        <v>8.5999999999999993E-2</v>
      </c>
      <c r="C12" s="464">
        <v>6.3E-2</v>
      </c>
      <c r="D12" s="464">
        <v>3.5000000000000003E-2</v>
      </c>
      <c r="E12" s="465">
        <v>0</v>
      </c>
      <c r="F12" s="466">
        <v>2.1000000000000001E-2</v>
      </c>
      <c r="G12" s="475" t="s">
        <v>2247</v>
      </c>
      <c r="H12" s="467">
        <v>0</v>
      </c>
      <c r="I12" s="463">
        <v>2.8000000000000001E-2</v>
      </c>
      <c r="J12" s="465">
        <v>0</v>
      </c>
      <c r="K12" s="468">
        <v>0.159</v>
      </c>
      <c r="L12" s="475" t="s">
        <v>2247</v>
      </c>
      <c r="M12" s="469">
        <v>0.13799999999999998</v>
      </c>
      <c r="N12" s="469">
        <v>0.11499999999999999</v>
      </c>
      <c r="O12" s="469">
        <v>0.13100000000000001</v>
      </c>
      <c r="P12" s="469">
        <v>0.13600000000000001</v>
      </c>
      <c r="Q12" s="475" t="s">
        <v>2247</v>
      </c>
      <c r="R12" s="475" t="s">
        <v>2247</v>
      </c>
      <c r="S12" s="469">
        <v>0.10800000000000001</v>
      </c>
      <c r="T12" s="475" t="s">
        <v>2247</v>
      </c>
      <c r="U12" s="469">
        <v>0.10800000000000001</v>
      </c>
      <c r="V12" s="469">
        <v>0.10999999999999999</v>
      </c>
      <c r="W12" s="475" t="s">
        <v>2247</v>
      </c>
      <c r="X12" s="469">
        <v>8.0000000000000016E-2</v>
      </c>
      <c r="Y12" s="469">
        <v>8.6999999999999994E-2</v>
      </c>
      <c r="Z12" s="475" t="s">
        <v>2247</v>
      </c>
      <c r="AA12" s="469">
        <v>8.6999999999999994E-2</v>
      </c>
      <c r="AB12" s="470">
        <v>5.9000000000000004E-2</v>
      </c>
      <c r="AC12" s="471">
        <v>2.4E-2</v>
      </c>
      <c r="AD12" s="447"/>
      <c r="AE12" s="441" t="s">
        <v>2250</v>
      </c>
      <c r="AF12" s="472" t="s">
        <v>2282</v>
      </c>
      <c r="AH12" s="441" t="s">
        <v>2288</v>
      </c>
      <c r="AI12" s="444" t="s">
        <v>2305</v>
      </c>
      <c r="AQ12" s="441" t="s">
        <v>2250</v>
      </c>
      <c r="AR12" s="472" t="s">
        <v>2355</v>
      </c>
    </row>
    <row r="13" spans="1:44">
      <c r="A13" s="439" t="s">
        <v>2251</v>
      </c>
      <c r="B13" s="463">
        <v>6.4000000000000001E-2</v>
      </c>
      <c r="C13" s="464">
        <v>4.7E-2</v>
      </c>
      <c r="D13" s="464">
        <v>2.5999999999999999E-2</v>
      </c>
      <c r="E13" s="465">
        <v>0</v>
      </c>
      <c r="F13" s="466">
        <v>2.1000000000000001E-2</v>
      </c>
      <c r="G13" s="464">
        <v>1.9E-2</v>
      </c>
      <c r="H13" s="467">
        <v>0</v>
      </c>
      <c r="I13" s="463">
        <v>2.8000000000000001E-2</v>
      </c>
      <c r="J13" s="465">
        <v>0</v>
      </c>
      <c r="K13" s="468">
        <v>0.13700000000000001</v>
      </c>
      <c r="L13" s="469">
        <v>0.13500000000000001</v>
      </c>
      <c r="M13" s="469">
        <v>0.11599999999999999</v>
      </c>
      <c r="N13" s="469">
        <v>9.9000000000000005E-2</v>
      </c>
      <c r="O13" s="469">
        <v>0.10900000000000001</v>
      </c>
      <c r="P13" s="469">
        <v>0.12</v>
      </c>
      <c r="Q13" s="469">
        <v>0.10700000000000001</v>
      </c>
      <c r="R13" s="469">
        <v>0.11799999999999999</v>
      </c>
      <c r="S13" s="469">
        <v>9.1999999999999998E-2</v>
      </c>
      <c r="T13" s="469">
        <v>0.09</v>
      </c>
      <c r="U13" s="469">
        <v>9.9000000000000005E-2</v>
      </c>
      <c r="V13" s="469">
        <v>8.7999999999999995E-2</v>
      </c>
      <c r="W13" s="469">
        <v>9.7000000000000003E-2</v>
      </c>
      <c r="X13" s="469">
        <v>7.1000000000000008E-2</v>
      </c>
      <c r="Y13" s="469">
        <v>7.1000000000000008E-2</v>
      </c>
      <c r="Z13" s="469">
        <v>6.9000000000000006E-2</v>
      </c>
      <c r="AA13" s="469">
        <v>7.8E-2</v>
      </c>
      <c r="AB13" s="470">
        <v>0.05</v>
      </c>
      <c r="AC13" s="471">
        <v>2.4E-2</v>
      </c>
      <c r="AD13" s="447"/>
      <c r="AE13" s="441" t="s">
        <v>2286</v>
      </c>
      <c r="AF13" s="472" t="s">
        <v>2284</v>
      </c>
      <c r="AH13" s="441" t="s">
        <v>2254</v>
      </c>
      <c r="AI13" s="444" t="s">
        <v>2254</v>
      </c>
      <c r="AQ13" s="441" t="s">
        <v>2286</v>
      </c>
      <c r="AR13" s="472" t="s">
        <v>2316</v>
      </c>
    </row>
    <row r="14" spans="1:44">
      <c r="A14" s="439" t="s">
        <v>2252</v>
      </c>
      <c r="B14" s="463">
        <v>6.7000000000000004E-2</v>
      </c>
      <c r="C14" s="464">
        <v>4.9000000000000002E-2</v>
      </c>
      <c r="D14" s="464">
        <v>2.7E-2</v>
      </c>
      <c r="E14" s="465">
        <v>0</v>
      </c>
      <c r="F14" s="466">
        <v>0.04</v>
      </c>
      <c r="G14" s="464">
        <v>3.5999999999999997E-2</v>
      </c>
      <c r="H14" s="467">
        <v>0</v>
      </c>
      <c r="I14" s="463">
        <v>1.7999999999999999E-2</v>
      </c>
      <c r="J14" s="465">
        <v>0</v>
      </c>
      <c r="K14" s="468">
        <v>0.13800000000000001</v>
      </c>
      <c r="L14" s="469">
        <v>0.13400000000000001</v>
      </c>
      <c r="M14" s="469">
        <v>9.8000000000000004E-2</v>
      </c>
      <c r="N14" s="469">
        <v>0.08</v>
      </c>
      <c r="O14" s="469">
        <v>0.12000000000000001</v>
      </c>
      <c r="P14" s="469">
        <v>0.12</v>
      </c>
      <c r="Q14" s="469">
        <v>0.11600000000000001</v>
      </c>
      <c r="R14" s="469">
        <v>0.11599999999999999</v>
      </c>
      <c r="S14" s="469">
        <v>0.10199999999999999</v>
      </c>
      <c r="T14" s="469">
        <v>9.799999999999999E-2</v>
      </c>
      <c r="U14" s="469">
        <v>9.8000000000000004E-2</v>
      </c>
      <c r="V14" s="469">
        <v>0.08</v>
      </c>
      <c r="W14" s="469">
        <v>9.4E-2</v>
      </c>
      <c r="X14" s="469">
        <v>0.08</v>
      </c>
      <c r="Y14" s="469">
        <v>6.2E-2</v>
      </c>
      <c r="Z14" s="469">
        <v>7.5999999999999998E-2</v>
      </c>
      <c r="AA14" s="469">
        <v>5.7999999999999996E-2</v>
      </c>
      <c r="AB14" s="470">
        <v>0.04</v>
      </c>
      <c r="AC14" s="471">
        <v>1.2999999999999999E-2</v>
      </c>
      <c r="AD14" s="447"/>
      <c r="AE14" s="441" t="s">
        <v>2287</v>
      </c>
      <c r="AF14" s="472" t="s">
        <v>2284</v>
      </c>
      <c r="AH14" s="441" t="s">
        <v>2289</v>
      </c>
      <c r="AI14" s="444" t="s">
        <v>2289</v>
      </c>
      <c r="AQ14" s="441" t="s">
        <v>2287</v>
      </c>
      <c r="AR14" s="472" t="s">
        <v>2316</v>
      </c>
    </row>
    <row r="15" spans="1:44">
      <c r="A15" s="439" t="s">
        <v>2253</v>
      </c>
      <c r="B15" s="463">
        <v>6.7000000000000004E-2</v>
      </c>
      <c r="C15" s="464">
        <v>4.9000000000000002E-2</v>
      </c>
      <c r="D15" s="464">
        <v>2.7E-2</v>
      </c>
      <c r="E15" s="465">
        <v>0</v>
      </c>
      <c r="F15" s="466">
        <v>0.04</v>
      </c>
      <c r="G15" s="464">
        <v>3.5999999999999997E-2</v>
      </c>
      <c r="H15" s="467">
        <v>0</v>
      </c>
      <c r="I15" s="463">
        <v>1.7999999999999999E-2</v>
      </c>
      <c r="J15" s="465">
        <v>0</v>
      </c>
      <c r="K15" s="468">
        <v>0.13800000000000001</v>
      </c>
      <c r="L15" s="469">
        <v>0.13400000000000001</v>
      </c>
      <c r="M15" s="469">
        <v>9.8000000000000004E-2</v>
      </c>
      <c r="N15" s="469">
        <v>0.08</v>
      </c>
      <c r="O15" s="469">
        <v>0.12000000000000001</v>
      </c>
      <c r="P15" s="469">
        <v>0.12</v>
      </c>
      <c r="Q15" s="469">
        <v>0.11600000000000001</v>
      </c>
      <c r="R15" s="469">
        <v>0.11599999999999999</v>
      </c>
      <c r="S15" s="469">
        <v>0.10199999999999999</v>
      </c>
      <c r="T15" s="469">
        <v>9.799999999999999E-2</v>
      </c>
      <c r="U15" s="469">
        <v>9.8000000000000004E-2</v>
      </c>
      <c r="V15" s="469">
        <v>0.08</v>
      </c>
      <c r="W15" s="469">
        <v>9.4E-2</v>
      </c>
      <c r="X15" s="469">
        <v>0.08</v>
      </c>
      <c r="Y15" s="469">
        <v>6.2E-2</v>
      </c>
      <c r="Z15" s="469">
        <v>7.5999999999999998E-2</v>
      </c>
      <c r="AA15" s="469">
        <v>5.7999999999999996E-2</v>
      </c>
      <c r="AB15" s="470">
        <v>0.04</v>
      </c>
      <c r="AC15" s="471">
        <v>1.2999999999999999E-2</v>
      </c>
      <c r="AD15" s="447"/>
      <c r="AE15" s="441" t="s">
        <v>2288</v>
      </c>
      <c r="AF15" s="472" t="s">
        <v>2284</v>
      </c>
      <c r="AH15" s="441" t="s">
        <v>2290</v>
      </c>
      <c r="AI15" s="444" t="s">
        <v>2290</v>
      </c>
      <c r="AQ15" s="441" t="s">
        <v>2288</v>
      </c>
      <c r="AR15" s="472" t="s">
        <v>2316</v>
      </c>
    </row>
    <row r="16" spans="1:44">
      <c r="A16" s="439" t="s">
        <v>2254</v>
      </c>
      <c r="B16" s="463">
        <v>6.4000000000000001E-2</v>
      </c>
      <c r="C16" s="464">
        <v>4.7E-2</v>
      </c>
      <c r="D16" s="464">
        <v>2.5999999999999999E-2</v>
      </c>
      <c r="E16" s="465">
        <v>0</v>
      </c>
      <c r="F16" s="466">
        <v>1.7000000000000001E-2</v>
      </c>
      <c r="G16" s="464">
        <v>1.4999999999999999E-2</v>
      </c>
      <c r="H16" s="467">
        <v>0</v>
      </c>
      <c r="I16" s="463">
        <v>1.2999999999999999E-2</v>
      </c>
      <c r="J16" s="465">
        <v>0</v>
      </c>
      <c r="K16" s="468">
        <v>0.10299999999999999</v>
      </c>
      <c r="L16" s="469">
        <v>0.10099999999999999</v>
      </c>
      <c r="M16" s="469">
        <v>8.5999999999999993E-2</v>
      </c>
      <c r="N16" s="469">
        <v>6.8999999999999992E-2</v>
      </c>
      <c r="O16" s="475" t="s">
        <v>2247</v>
      </c>
      <c r="P16" s="475" t="s">
        <v>2247</v>
      </c>
      <c r="Q16" s="475" t="s">
        <v>2247</v>
      </c>
      <c r="R16" s="475" t="s">
        <v>2247</v>
      </c>
      <c r="S16" s="475" t="s">
        <v>2247</v>
      </c>
      <c r="T16" s="475" t="s">
        <v>2247</v>
      </c>
      <c r="U16" s="475" t="s">
        <v>2247</v>
      </c>
      <c r="V16" s="475" t="s">
        <v>2247</v>
      </c>
      <c r="W16" s="475" t="s">
        <v>2247</v>
      </c>
      <c r="X16" s="475" t="s">
        <v>2247</v>
      </c>
      <c r="Y16" s="475" t="s">
        <v>2247</v>
      </c>
      <c r="Z16" s="475" t="s">
        <v>2247</v>
      </c>
      <c r="AA16" s="475" t="s">
        <v>2247</v>
      </c>
      <c r="AB16" s="476" t="s">
        <v>2247</v>
      </c>
      <c r="AC16" s="471">
        <v>8.9999999999999993E-3</v>
      </c>
      <c r="AD16" s="447"/>
      <c r="AE16" s="441" t="s">
        <v>2254</v>
      </c>
      <c r="AF16" s="472" t="s">
        <v>2284</v>
      </c>
      <c r="AH16" s="441" t="s">
        <v>2291</v>
      </c>
      <c r="AI16" s="444" t="s">
        <v>2291</v>
      </c>
      <c r="AQ16" s="441" t="s">
        <v>2254</v>
      </c>
      <c r="AR16" s="472" t="s">
        <v>2316</v>
      </c>
    </row>
    <row r="17" spans="1:44">
      <c r="A17" s="439" t="s">
        <v>2255</v>
      </c>
      <c r="B17" s="463">
        <v>6.4000000000000001E-2</v>
      </c>
      <c r="C17" s="464">
        <v>4.7E-2</v>
      </c>
      <c r="D17" s="464">
        <v>2.5999999999999999E-2</v>
      </c>
      <c r="E17" s="465">
        <v>0</v>
      </c>
      <c r="F17" s="466">
        <v>1.7000000000000001E-2</v>
      </c>
      <c r="G17" s="464">
        <v>1.4999999999999999E-2</v>
      </c>
      <c r="H17" s="467">
        <v>0</v>
      </c>
      <c r="I17" s="463">
        <v>1.2999999999999999E-2</v>
      </c>
      <c r="J17" s="465">
        <v>0</v>
      </c>
      <c r="K17" s="468">
        <v>0.10299999999999999</v>
      </c>
      <c r="L17" s="469">
        <v>0.10099999999999999</v>
      </c>
      <c r="M17" s="469">
        <v>8.5999999999999993E-2</v>
      </c>
      <c r="N17" s="469">
        <v>6.8999999999999992E-2</v>
      </c>
      <c r="O17" s="469">
        <v>0.09</v>
      </c>
      <c r="P17" s="469">
        <v>8.5999999999999993E-2</v>
      </c>
      <c r="Q17" s="469">
        <v>8.7999999999999995E-2</v>
      </c>
      <c r="R17" s="469">
        <v>8.3999999999999991E-2</v>
      </c>
      <c r="S17" s="469">
        <v>7.2999999999999995E-2</v>
      </c>
      <c r="T17" s="469">
        <v>7.0999999999999994E-2</v>
      </c>
      <c r="U17" s="469">
        <v>6.4999999999999988E-2</v>
      </c>
      <c r="V17" s="469">
        <v>7.2999999999999995E-2</v>
      </c>
      <c r="W17" s="469">
        <v>6.2999999999999987E-2</v>
      </c>
      <c r="X17" s="469">
        <v>5.1999999999999998E-2</v>
      </c>
      <c r="Y17" s="469">
        <v>5.6000000000000001E-2</v>
      </c>
      <c r="Z17" s="469">
        <v>4.9999999999999996E-2</v>
      </c>
      <c r="AA17" s="469">
        <v>4.8000000000000001E-2</v>
      </c>
      <c r="AB17" s="470">
        <v>3.4999999999999996E-2</v>
      </c>
      <c r="AC17" s="471">
        <v>8.9999999999999993E-3</v>
      </c>
      <c r="AD17" s="447"/>
      <c r="AE17" s="441" t="s">
        <v>2289</v>
      </c>
      <c r="AF17" s="472" t="s">
        <v>2284</v>
      </c>
      <c r="AH17" s="441" t="s">
        <v>2258</v>
      </c>
      <c r="AI17" s="444" t="s">
        <v>2258</v>
      </c>
      <c r="AQ17" s="441" t="s">
        <v>2289</v>
      </c>
      <c r="AR17" s="472" t="s">
        <v>2316</v>
      </c>
    </row>
    <row r="18" spans="1:44">
      <c r="A18" s="439" t="s">
        <v>2256</v>
      </c>
      <c r="B18" s="463">
        <v>5.7000000000000002E-2</v>
      </c>
      <c r="C18" s="464">
        <v>4.1000000000000002E-2</v>
      </c>
      <c r="D18" s="464">
        <v>2.3E-2</v>
      </c>
      <c r="E18" s="465">
        <v>0</v>
      </c>
      <c r="F18" s="466">
        <v>1.7000000000000001E-2</v>
      </c>
      <c r="G18" s="464">
        <v>1.4999999999999999E-2</v>
      </c>
      <c r="H18" s="467">
        <v>0</v>
      </c>
      <c r="I18" s="463">
        <v>1.2999999999999999E-2</v>
      </c>
      <c r="J18" s="465">
        <v>0</v>
      </c>
      <c r="K18" s="468">
        <v>9.6000000000000002E-2</v>
      </c>
      <c r="L18" s="469">
        <v>9.4E-2</v>
      </c>
      <c r="M18" s="469">
        <v>7.9000000000000001E-2</v>
      </c>
      <c r="N18" s="469">
        <v>6.3E-2</v>
      </c>
      <c r="O18" s="469">
        <v>8.3000000000000004E-2</v>
      </c>
      <c r="P18" s="469">
        <v>0.08</v>
      </c>
      <c r="Q18" s="469">
        <v>8.1000000000000003E-2</v>
      </c>
      <c r="R18" s="469">
        <v>7.8E-2</v>
      </c>
      <c r="S18" s="469">
        <v>6.7000000000000004E-2</v>
      </c>
      <c r="T18" s="469">
        <v>6.5000000000000002E-2</v>
      </c>
      <c r="U18" s="469">
        <v>6.2E-2</v>
      </c>
      <c r="V18" s="469">
        <v>6.6000000000000003E-2</v>
      </c>
      <c r="W18" s="469">
        <v>0.06</v>
      </c>
      <c r="X18" s="469">
        <v>4.9000000000000002E-2</v>
      </c>
      <c r="Y18" s="469">
        <v>0.05</v>
      </c>
      <c r="Z18" s="469">
        <v>4.7E-2</v>
      </c>
      <c r="AA18" s="469">
        <v>4.4999999999999998E-2</v>
      </c>
      <c r="AB18" s="470">
        <v>3.2000000000000001E-2</v>
      </c>
      <c r="AC18" s="471">
        <v>8.9999999999999993E-3</v>
      </c>
      <c r="AD18" s="447"/>
      <c r="AE18" s="441" t="s">
        <v>2290</v>
      </c>
      <c r="AF18" s="472" t="s">
        <v>2284</v>
      </c>
      <c r="AH18" s="441" t="s">
        <v>2259</v>
      </c>
      <c r="AI18" s="444" t="s">
        <v>2259</v>
      </c>
      <c r="AQ18" s="441" t="s">
        <v>2290</v>
      </c>
      <c r="AR18" s="472" t="s">
        <v>2316</v>
      </c>
    </row>
    <row r="19" spans="1:44">
      <c r="A19" s="439" t="s">
        <v>2257</v>
      </c>
      <c r="B19" s="463">
        <v>5.3999999999999999E-2</v>
      </c>
      <c r="C19" s="464">
        <v>0.04</v>
      </c>
      <c r="D19" s="464">
        <v>2.1999999999999999E-2</v>
      </c>
      <c r="E19" s="465">
        <v>0</v>
      </c>
      <c r="F19" s="466">
        <v>1.7000000000000001E-2</v>
      </c>
      <c r="G19" s="464">
        <v>1.4999999999999999E-2</v>
      </c>
      <c r="H19" s="467">
        <v>0</v>
      </c>
      <c r="I19" s="463">
        <v>1.2999999999999999E-2</v>
      </c>
      <c r="J19" s="465">
        <v>0</v>
      </c>
      <c r="K19" s="468">
        <v>9.2999999999999999E-2</v>
      </c>
      <c r="L19" s="469">
        <v>9.0999999999999998E-2</v>
      </c>
      <c r="M19" s="469">
        <v>7.5999999999999998E-2</v>
      </c>
      <c r="N19" s="469">
        <v>6.2E-2</v>
      </c>
      <c r="O19" s="469">
        <v>0.08</v>
      </c>
      <c r="P19" s="469">
        <v>7.9000000000000001E-2</v>
      </c>
      <c r="Q19" s="469">
        <v>7.8E-2</v>
      </c>
      <c r="R19" s="469">
        <v>7.6999999999999999E-2</v>
      </c>
      <c r="S19" s="469">
        <v>6.6000000000000003E-2</v>
      </c>
      <c r="T19" s="469">
        <v>6.4000000000000001E-2</v>
      </c>
      <c r="U19" s="469">
        <v>6.0999999999999999E-2</v>
      </c>
      <c r="V19" s="469">
        <v>6.3E-2</v>
      </c>
      <c r="W19" s="469">
        <v>5.8999999999999997E-2</v>
      </c>
      <c r="X19" s="469">
        <v>4.8000000000000001E-2</v>
      </c>
      <c r="Y19" s="469">
        <v>4.9000000000000002E-2</v>
      </c>
      <c r="Z19" s="469">
        <v>4.5999999999999999E-2</v>
      </c>
      <c r="AA19" s="469">
        <v>4.3999999999999997E-2</v>
      </c>
      <c r="AB19" s="470">
        <v>3.1E-2</v>
      </c>
      <c r="AC19" s="471">
        <v>8.9999999999999993E-3</v>
      </c>
      <c r="AD19" s="447"/>
      <c r="AE19" s="441" t="s">
        <v>2291</v>
      </c>
      <c r="AF19" s="472" t="s">
        <v>2284</v>
      </c>
      <c r="AH19" s="441" t="s">
        <v>2260</v>
      </c>
      <c r="AI19" s="444" t="s">
        <v>2306</v>
      </c>
      <c r="AQ19" s="441" t="s">
        <v>2291</v>
      </c>
      <c r="AR19" s="472" t="s">
        <v>2316</v>
      </c>
    </row>
    <row r="20" spans="1:44">
      <c r="A20" s="439" t="s">
        <v>2258</v>
      </c>
      <c r="B20" s="463">
        <v>6.4000000000000001E-2</v>
      </c>
      <c r="C20" s="464">
        <v>4.7E-2</v>
      </c>
      <c r="D20" s="464">
        <v>2.5999999999999999E-2</v>
      </c>
      <c r="E20" s="465">
        <v>0</v>
      </c>
      <c r="F20" s="466">
        <v>1.7000000000000001E-2</v>
      </c>
      <c r="G20" s="475" t="s">
        <v>2247</v>
      </c>
      <c r="H20" s="467">
        <v>0</v>
      </c>
      <c r="I20" s="463">
        <v>1.2999999999999999E-2</v>
      </c>
      <c r="J20" s="465">
        <v>0</v>
      </c>
      <c r="K20" s="468">
        <v>0.10299999999999999</v>
      </c>
      <c r="L20" s="475" t="s">
        <v>2247</v>
      </c>
      <c r="M20" s="469">
        <v>8.5999999999999993E-2</v>
      </c>
      <c r="N20" s="469">
        <v>6.8999999999999992E-2</v>
      </c>
      <c r="O20" s="469">
        <v>0.09</v>
      </c>
      <c r="P20" s="469">
        <v>8.5999999999999993E-2</v>
      </c>
      <c r="Q20" s="475" t="s">
        <v>2247</v>
      </c>
      <c r="R20" s="475" t="s">
        <v>2247</v>
      </c>
      <c r="S20" s="469">
        <v>7.2999999999999995E-2</v>
      </c>
      <c r="T20" s="475" t="s">
        <v>2247</v>
      </c>
      <c r="U20" s="469">
        <v>6.4999999999999988E-2</v>
      </c>
      <c r="V20" s="469">
        <v>7.2999999999999995E-2</v>
      </c>
      <c r="W20" s="475" t="s">
        <v>2247</v>
      </c>
      <c r="X20" s="469">
        <v>5.1999999999999998E-2</v>
      </c>
      <c r="Y20" s="469">
        <v>5.6000000000000001E-2</v>
      </c>
      <c r="Z20" s="475" t="s">
        <v>2247</v>
      </c>
      <c r="AA20" s="469">
        <v>4.8000000000000001E-2</v>
      </c>
      <c r="AB20" s="470">
        <v>3.4999999999999996E-2</v>
      </c>
      <c r="AC20" s="471">
        <v>8.9999999999999993E-3</v>
      </c>
      <c r="AD20" s="447"/>
      <c r="AE20" s="441" t="s">
        <v>2258</v>
      </c>
      <c r="AF20" s="472" t="s">
        <v>2282</v>
      </c>
      <c r="AH20" s="441" t="s">
        <v>2261</v>
      </c>
      <c r="AI20" s="444" t="s">
        <v>2307</v>
      </c>
      <c r="AQ20" s="441" t="s">
        <v>2258</v>
      </c>
      <c r="AR20" s="472" t="s">
        <v>2355</v>
      </c>
    </row>
    <row r="21" spans="1:44">
      <c r="A21" s="439" t="s">
        <v>2259</v>
      </c>
      <c r="B21" s="463">
        <v>6.4000000000000001E-2</v>
      </c>
      <c r="C21" s="464">
        <v>4.7E-2</v>
      </c>
      <c r="D21" s="464">
        <v>2.5999999999999999E-2</v>
      </c>
      <c r="E21" s="465">
        <v>0</v>
      </c>
      <c r="F21" s="466">
        <v>1.7000000000000001E-2</v>
      </c>
      <c r="G21" s="464">
        <v>1.4999999999999999E-2</v>
      </c>
      <c r="H21" s="467">
        <v>0</v>
      </c>
      <c r="I21" s="463">
        <v>1.2999999999999999E-2</v>
      </c>
      <c r="J21" s="465">
        <v>0</v>
      </c>
      <c r="K21" s="468">
        <v>0.10299999999999999</v>
      </c>
      <c r="L21" s="469">
        <v>0.10099999999999999</v>
      </c>
      <c r="M21" s="469">
        <v>8.5999999999999993E-2</v>
      </c>
      <c r="N21" s="469">
        <v>6.8999999999999992E-2</v>
      </c>
      <c r="O21" s="469">
        <v>0.09</v>
      </c>
      <c r="P21" s="469">
        <v>8.5999999999999993E-2</v>
      </c>
      <c r="Q21" s="469">
        <v>8.7999999999999995E-2</v>
      </c>
      <c r="R21" s="469">
        <v>8.3999999999999991E-2</v>
      </c>
      <c r="S21" s="469">
        <v>7.2999999999999995E-2</v>
      </c>
      <c r="T21" s="469">
        <v>7.0999999999999994E-2</v>
      </c>
      <c r="U21" s="469">
        <v>6.4999999999999988E-2</v>
      </c>
      <c r="V21" s="469">
        <v>7.2999999999999995E-2</v>
      </c>
      <c r="W21" s="469">
        <v>6.2999999999999987E-2</v>
      </c>
      <c r="X21" s="469">
        <v>5.1999999999999998E-2</v>
      </c>
      <c r="Y21" s="469">
        <v>5.6000000000000001E-2</v>
      </c>
      <c r="Z21" s="469">
        <v>4.9999999999999996E-2</v>
      </c>
      <c r="AA21" s="469">
        <v>4.8000000000000001E-2</v>
      </c>
      <c r="AB21" s="470">
        <v>3.4999999999999996E-2</v>
      </c>
      <c r="AC21" s="471">
        <v>8.9999999999999993E-3</v>
      </c>
      <c r="AD21" s="447"/>
      <c r="AE21" s="441" t="s">
        <v>2259</v>
      </c>
      <c r="AF21" s="472" t="s">
        <v>2284</v>
      </c>
      <c r="AH21" s="441" t="s">
        <v>2262</v>
      </c>
      <c r="AI21" s="444" t="s">
        <v>2308</v>
      </c>
      <c r="AQ21" s="441" t="s">
        <v>2259</v>
      </c>
      <c r="AR21" s="472" t="s">
        <v>2316</v>
      </c>
    </row>
    <row r="22" spans="1:44">
      <c r="A22" s="439" t="s">
        <v>2260</v>
      </c>
      <c r="B22" s="463">
        <v>8.5999999999999993E-2</v>
      </c>
      <c r="C22" s="464">
        <v>6.3E-2</v>
      </c>
      <c r="D22" s="464">
        <v>3.5000000000000003E-2</v>
      </c>
      <c r="E22" s="465">
        <v>0</v>
      </c>
      <c r="F22" s="466">
        <v>1.9E-2</v>
      </c>
      <c r="G22" s="464">
        <v>1.6E-2</v>
      </c>
      <c r="H22" s="467">
        <v>0</v>
      </c>
      <c r="I22" s="463">
        <v>2.5999999999999999E-2</v>
      </c>
      <c r="J22" s="465">
        <v>0</v>
      </c>
      <c r="K22" s="468">
        <v>0.14700000000000002</v>
      </c>
      <c r="L22" s="469">
        <v>0.14400000000000002</v>
      </c>
      <c r="M22" s="469">
        <v>0.128</v>
      </c>
      <c r="N22" s="469">
        <v>0.105</v>
      </c>
      <c r="O22" s="469">
        <v>0.121</v>
      </c>
      <c r="P22" s="469">
        <v>0.124</v>
      </c>
      <c r="Q22" s="469">
        <v>0.11799999999999999</v>
      </c>
      <c r="R22" s="469">
        <v>0.121</v>
      </c>
      <c r="S22" s="469">
        <v>9.8000000000000004E-2</v>
      </c>
      <c r="T22" s="469">
        <v>9.5000000000000001E-2</v>
      </c>
      <c r="U22" s="469">
        <v>9.6000000000000002E-2</v>
      </c>
      <c r="V22" s="469">
        <v>0.10199999999999999</v>
      </c>
      <c r="W22" s="469">
        <v>9.2999999999999999E-2</v>
      </c>
      <c r="X22" s="469">
        <v>7.0000000000000007E-2</v>
      </c>
      <c r="Y22" s="469">
        <v>7.9000000000000001E-2</v>
      </c>
      <c r="Z22" s="469">
        <v>6.7000000000000004E-2</v>
      </c>
      <c r="AA22" s="469">
        <v>7.6999999999999999E-2</v>
      </c>
      <c r="AB22" s="470">
        <v>5.1000000000000004E-2</v>
      </c>
      <c r="AC22" s="471">
        <v>1.6E-2</v>
      </c>
      <c r="AD22" s="447"/>
      <c r="AE22" s="441" t="s">
        <v>2260</v>
      </c>
      <c r="AF22" s="477" t="s">
        <v>2284</v>
      </c>
      <c r="AH22" s="441" t="s">
        <v>2263</v>
      </c>
      <c r="AI22" s="444" t="s">
        <v>2263</v>
      </c>
      <c r="AQ22" s="441" t="s">
        <v>2260</v>
      </c>
      <c r="AR22" s="472" t="s">
        <v>2316</v>
      </c>
    </row>
    <row r="23" spans="1:44">
      <c r="A23" s="439" t="s">
        <v>2261</v>
      </c>
      <c r="B23" s="463">
        <v>8.5999999999999993E-2</v>
      </c>
      <c r="C23" s="464">
        <v>6.3E-2</v>
      </c>
      <c r="D23" s="464">
        <v>3.5000000000000003E-2</v>
      </c>
      <c r="E23" s="465">
        <v>0</v>
      </c>
      <c r="F23" s="466">
        <v>1.9E-2</v>
      </c>
      <c r="G23" s="464">
        <v>1.6E-2</v>
      </c>
      <c r="H23" s="467">
        <v>0</v>
      </c>
      <c r="I23" s="463">
        <v>2.5999999999999999E-2</v>
      </c>
      <c r="J23" s="465">
        <v>0</v>
      </c>
      <c r="K23" s="468">
        <v>0.14700000000000002</v>
      </c>
      <c r="L23" s="469">
        <v>0.14400000000000002</v>
      </c>
      <c r="M23" s="469">
        <v>0.128</v>
      </c>
      <c r="N23" s="469">
        <v>0.105</v>
      </c>
      <c r="O23" s="469">
        <v>0.121</v>
      </c>
      <c r="P23" s="469">
        <v>0.124</v>
      </c>
      <c r="Q23" s="469">
        <v>0.11799999999999999</v>
      </c>
      <c r="R23" s="469">
        <v>0.121</v>
      </c>
      <c r="S23" s="469">
        <v>9.8000000000000004E-2</v>
      </c>
      <c r="T23" s="469">
        <v>9.5000000000000001E-2</v>
      </c>
      <c r="U23" s="469">
        <v>9.6000000000000002E-2</v>
      </c>
      <c r="V23" s="469">
        <v>0.10199999999999999</v>
      </c>
      <c r="W23" s="469">
        <v>9.2999999999999999E-2</v>
      </c>
      <c r="X23" s="469">
        <v>7.0000000000000007E-2</v>
      </c>
      <c r="Y23" s="469">
        <v>7.9000000000000001E-2</v>
      </c>
      <c r="Z23" s="469">
        <v>6.7000000000000004E-2</v>
      </c>
      <c r="AA23" s="469">
        <v>7.6999999999999999E-2</v>
      </c>
      <c r="AB23" s="470">
        <v>5.1000000000000004E-2</v>
      </c>
      <c r="AC23" s="471">
        <v>1.6E-2</v>
      </c>
      <c r="AD23" s="447"/>
      <c r="AE23" s="441" t="s">
        <v>2261</v>
      </c>
      <c r="AF23" s="478" t="s">
        <v>2284</v>
      </c>
      <c r="AH23" s="441" t="s">
        <v>2264</v>
      </c>
      <c r="AI23" s="444" t="s">
        <v>2264</v>
      </c>
      <c r="AQ23" s="441" t="s">
        <v>2261</v>
      </c>
      <c r="AR23" s="472" t="s">
        <v>2316</v>
      </c>
    </row>
    <row r="24" spans="1:44">
      <c r="A24" s="439" t="s">
        <v>2262</v>
      </c>
      <c r="B24" s="463">
        <v>0.15</v>
      </c>
      <c r="C24" s="464">
        <v>0.11</v>
      </c>
      <c r="D24" s="464">
        <v>6.0999999999999999E-2</v>
      </c>
      <c r="E24" s="465">
        <v>0</v>
      </c>
      <c r="F24" s="466">
        <v>1.9E-2</v>
      </c>
      <c r="G24" s="464">
        <v>1.6E-2</v>
      </c>
      <c r="H24" s="467">
        <v>0</v>
      </c>
      <c r="I24" s="463">
        <v>2.5999999999999999E-2</v>
      </c>
      <c r="J24" s="465">
        <v>0</v>
      </c>
      <c r="K24" s="468">
        <v>0.21099999999999997</v>
      </c>
      <c r="L24" s="469">
        <v>0.20799999999999996</v>
      </c>
      <c r="M24" s="469">
        <v>0.192</v>
      </c>
      <c r="N24" s="469">
        <v>0.15200000000000002</v>
      </c>
      <c r="O24" s="469">
        <v>0.185</v>
      </c>
      <c r="P24" s="469">
        <v>0.17099999999999999</v>
      </c>
      <c r="Q24" s="469">
        <v>0.182</v>
      </c>
      <c r="R24" s="469">
        <v>0.16799999999999998</v>
      </c>
      <c r="S24" s="469">
        <v>0.14500000000000002</v>
      </c>
      <c r="T24" s="469">
        <v>0.14200000000000002</v>
      </c>
      <c r="U24" s="469">
        <v>0.122</v>
      </c>
      <c r="V24" s="469">
        <v>0.16599999999999998</v>
      </c>
      <c r="W24" s="469">
        <v>0.11899999999999999</v>
      </c>
      <c r="X24" s="469">
        <v>9.6000000000000002E-2</v>
      </c>
      <c r="Y24" s="469">
        <v>0.126</v>
      </c>
      <c r="Z24" s="469">
        <v>9.2999999999999999E-2</v>
      </c>
      <c r="AA24" s="469">
        <v>0.10299999999999999</v>
      </c>
      <c r="AB24" s="470">
        <v>7.6999999999999999E-2</v>
      </c>
      <c r="AC24" s="471">
        <v>1.6E-2</v>
      </c>
      <c r="AD24" s="447"/>
      <c r="AE24" s="441" t="s">
        <v>2262</v>
      </c>
      <c r="AF24" s="479" t="s">
        <v>2284</v>
      </c>
      <c r="AH24" s="441" t="s">
        <v>2265</v>
      </c>
      <c r="AI24" s="444" t="s">
        <v>2265</v>
      </c>
      <c r="AQ24" s="441" t="s">
        <v>2262</v>
      </c>
      <c r="AR24" s="472" t="s">
        <v>2316</v>
      </c>
    </row>
    <row r="25" spans="1:44">
      <c r="A25" s="439" t="s">
        <v>2263</v>
      </c>
      <c r="B25" s="463">
        <v>8.1000000000000003E-2</v>
      </c>
      <c r="C25" s="464">
        <v>5.8999999999999997E-2</v>
      </c>
      <c r="D25" s="464">
        <v>3.3000000000000002E-2</v>
      </c>
      <c r="E25" s="465">
        <v>0</v>
      </c>
      <c r="F25" s="466">
        <v>1.2999999999999999E-2</v>
      </c>
      <c r="G25" s="464">
        <v>0.01</v>
      </c>
      <c r="H25" s="467">
        <v>0</v>
      </c>
      <c r="I25" s="463">
        <v>0.02</v>
      </c>
      <c r="J25" s="465">
        <v>0</v>
      </c>
      <c r="K25" s="468">
        <v>0.13100000000000001</v>
      </c>
      <c r="L25" s="469">
        <v>0.128</v>
      </c>
      <c r="M25" s="469">
        <v>0.11800000000000001</v>
      </c>
      <c r="N25" s="469">
        <v>9.6000000000000002E-2</v>
      </c>
      <c r="O25" s="469">
        <v>0.111</v>
      </c>
      <c r="P25" s="469">
        <v>0.109</v>
      </c>
      <c r="Q25" s="469">
        <v>0.108</v>
      </c>
      <c r="R25" s="469">
        <v>0.106</v>
      </c>
      <c r="S25" s="469">
        <v>8.8999999999999996E-2</v>
      </c>
      <c r="T25" s="469">
        <v>8.5999999999999993E-2</v>
      </c>
      <c r="U25" s="469">
        <v>8.3000000000000004E-2</v>
      </c>
      <c r="V25" s="469">
        <v>9.8000000000000004E-2</v>
      </c>
      <c r="W25" s="469">
        <v>0.08</v>
      </c>
      <c r="X25" s="469">
        <v>6.3E-2</v>
      </c>
      <c r="Y25" s="469">
        <v>7.5999999999999998E-2</v>
      </c>
      <c r="Z25" s="469">
        <v>6.0000000000000005E-2</v>
      </c>
      <c r="AA25" s="469">
        <v>7.0000000000000007E-2</v>
      </c>
      <c r="AB25" s="470">
        <v>0.05</v>
      </c>
      <c r="AC25" s="471">
        <v>1.7000000000000001E-2</v>
      </c>
      <c r="AD25" s="447"/>
      <c r="AE25" s="441" t="s">
        <v>2292</v>
      </c>
      <c r="AF25" s="479" t="s">
        <v>2284</v>
      </c>
      <c r="AH25" s="441" t="s">
        <v>2266</v>
      </c>
      <c r="AI25" s="444" t="s">
        <v>2266</v>
      </c>
      <c r="AQ25" s="441" t="s">
        <v>2292</v>
      </c>
      <c r="AR25" s="472" t="s">
        <v>2316</v>
      </c>
    </row>
    <row r="26" spans="1:44">
      <c r="A26" s="439" t="s">
        <v>2264</v>
      </c>
      <c r="B26" s="463">
        <v>0.126</v>
      </c>
      <c r="C26" s="464">
        <v>9.1999999999999998E-2</v>
      </c>
      <c r="D26" s="464">
        <v>5.0999999999999997E-2</v>
      </c>
      <c r="E26" s="465">
        <v>0</v>
      </c>
      <c r="F26" s="466">
        <v>1.2999999999999999E-2</v>
      </c>
      <c r="G26" s="464">
        <v>0.01</v>
      </c>
      <c r="H26" s="467">
        <v>0</v>
      </c>
      <c r="I26" s="463">
        <v>0.02</v>
      </c>
      <c r="J26" s="465">
        <v>0</v>
      </c>
      <c r="K26" s="468">
        <v>0.17599999999999999</v>
      </c>
      <c r="L26" s="469">
        <v>0.17299999999999999</v>
      </c>
      <c r="M26" s="469">
        <v>0.16299999999999998</v>
      </c>
      <c r="N26" s="469">
        <v>0.129</v>
      </c>
      <c r="O26" s="469">
        <v>0.15600000000000003</v>
      </c>
      <c r="P26" s="469">
        <v>0.14200000000000002</v>
      </c>
      <c r="Q26" s="469">
        <v>0.15300000000000002</v>
      </c>
      <c r="R26" s="469">
        <v>0.13900000000000001</v>
      </c>
      <c r="S26" s="469">
        <v>0.122</v>
      </c>
      <c r="T26" s="469">
        <v>0.11899999999999999</v>
      </c>
      <c r="U26" s="469">
        <v>0.10100000000000001</v>
      </c>
      <c r="V26" s="469">
        <v>0.14300000000000002</v>
      </c>
      <c r="W26" s="469">
        <v>9.8000000000000004E-2</v>
      </c>
      <c r="X26" s="469">
        <v>8.1000000000000003E-2</v>
      </c>
      <c r="Y26" s="469">
        <v>0.109</v>
      </c>
      <c r="Z26" s="469">
        <v>7.8E-2</v>
      </c>
      <c r="AA26" s="469">
        <v>8.7999999999999995E-2</v>
      </c>
      <c r="AB26" s="470">
        <v>6.8000000000000005E-2</v>
      </c>
      <c r="AC26" s="471">
        <v>1.7000000000000001E-2</v>
      </c>
      <c r="AD26" s="447"/>
      <c r="AE26" s="441" t="s">
        <v>2293</v>
      </c>
      <c r="AF26" s="479" t="s">
        <v>2284</v>
      </c>
      <c r="AH26" s="441" t="s">
        <v>2267</v>
      </c>
      <c r="AI26" s="444" t="s">
        <v>2267</v>
      </c>
      <c r="AQ26" s="441" t="s">
        <v>2293</v>
      </c>
      <c r="AR26" s="472" t="s">
        <v>2316</v>
      </c>
    </row>
    <row r="27" spans="1:44">
      <c r="A27" s="439" t="s">
        <v>2265</v>
      </c>
      <c r="B27" s="463">
        <v>8.4000000000000005E-2</v>
      </c>
      <c r="C27" s="464">
        <v>6.0999999999999999E-2</v>
      </c>
      <c r="D27" s="464">
        <v>3.4000000000000002E-2</v>
      </c>
      <c r="E27" s="465">
        <v>0</v>
      </c>
      <c r="F27" s="466">
        <v>1.2999999999999999E-2</v>
      </c>
      <c r="G27" s="464">
        <v>0.01</v>
      </c>
      <c r="H27" s="467">
        <v>0</v>
      </c>
      <c r="I27" s="463">
        <v>0.02</v>
      </c>
      <c r="J27" s="465">
        <v>0</v>
      </c>
      <c r="K27" s="468">
        <v>0.13400000000000001</v>
      </c>
      <c r="L27" s="469">
        <v>0.13100000000000001</v>
      </c>
      <c r="M27" s="469">
        <v>0.12100000000000001</v>
      </c>
      <c r="N27" s="469">
        <v>9.8000000000000004E-2</v>
      </c>
      <c r="O27" s="469">
        <v>0.114</v>
      </c>
      <c r="P27" s="469">
        <v>0.111</v>
      </c>
      <c r="Q27" s="469">
        <v>0.111</v>
      </c>
      <c r="R27" s="469">
        <v>0.108</v>
      </c>
      <c r="S27" s="469">
        <v>9.0999999999999998E-2</v>
      </c>
      <c r="T27" s="469">
        <v>8.7999999999999995E-2</v>
      </c>
      <c r="U27" s="469">
        <v>8.4000000000000005E-2</v>
      </c>
      <c r="V27" s="469">
        <v>0.10100000000000001</v>
      </c>
      <c r="W27" s="469">
        <v>8.1000000000000003E-2</v>
      </c>
      <c r="X27" s="469">
        <v>6.4000000000000001E-2</v>
      </c>
      <c r="Y27" s="469">
        <v>7.8E-2</v>
      </c>
      <c r="Z27" s="469">
        <v>6.1000000000000006E-2</v>
      </c>
      <c r="AA27" s="469">
        <v>7.1000000000000008E-2</v>
      </c>
      <c r="AB27" s="470">
        <v>5.1000000000000004E-2</v>
      </c>
      <c r="AC27" s="471">
        <v>1.7000000000000001E-2</v>
      </c>
      <c r="AD27" s="447"/>
      <c r="AE27" s="441" t="s">
        <v>2294</v>
      </c>
      <c r="AF27" s="480" t="s">
        <v>2284</v>
      </c>
      <c r="AH27" s="441" t="s">
        <v>2268</v>
      </c>
      <c r="AI27" s="444" t="s">
        <v>2268</v>
      </c>
      <c r="AQ27" s="441" t="s">
        <v>2294</v>
      </c>
      <c r="AR27" s="472" t="s">
        <v>2316</v>
      </c>
    </row>
    <row r="28" spans="1:44" ht="14.25" thickBot="1">
      <c r="A28" s="439" t="s">
        <v>2266</v>
      </c>
      <c r="B28" s="481">
        <v>8.1000000000000003E-2</v>
      </c>
      <c r="C28" s="482">
        <v>5.8999999999999997E-2</v>
      </c>
      <c r="D28" s="482">
        <v>3.3000000000000002E-2</v>
      </c>
      <c r="E28" s="465">
        <v>0</v>
      </c>
      <c r="F28" s="483">
        <v>1.0999999999999999E-2</v>
      </c>
      <c r="G28" s="475" t="s">
        <v>2247</v>
      </c>
      <c r="H28" s="467">
        <v>0</v>
      </c>
      <c r="I28" s="481">
        <v>0.02</v>
      </c>
      <c r="J28" s="465">
        <v>0</v>
      </c>
      <c r="K28" s="484">
        <v>0.129</v>
      </c>
      <c r="L28" s="475" t="s">
        <v>2247</v>
      </c>
      <c r="M28" s="485">
        <v>0.11800000000000001</v>
      </c>
      <c r="N28" s="485">
        <v>9.6000000000000002E-2</v>
      </c>
      <c r="O28" s="485">
        <v>0.109</v>
      </c>
      <c r="P28" s="485">
        <v>0.107</v>
      </c>
      <c r="Q28" s="475" t="s">
        <v>2247</v>
      </c>
      <c r="R28" s="475" t="s">
        <v>2247</v>
      </c>
      <c r="S28" s="485">
        <v>8.6999999999999994E-2</v>
      </c>
      <c r="T28" s="475" t="s">
        <v>2247</v>
      </c>
      <c r="U28" s="485">
        <v>8.1000000000000003E-2</v>
      </c>
      <c r="V28" s="485">
        <v>9.8000000000000004E-2</v>
      </c>
      <c r="W28" s="475" t="s">
        <v>2247</v>
      </c>
      <c r="X28" s="485">
        <v>6.0999999999999999E-2</v>
      </c>
      <c r="Y28" s="485">
        <v>7.5999999999999998E-2</v>
      </c>
      <c r="Z28" s="475" t="s">
        <v>2247</v>
      </c>
      <c r="AA28" s="485">
        <v>7.0000000000000007E-2</v>
      </c>
      <c r="AB28" s="486">
        <v>0.05</v>
      </c>
      <c r="AC28" s="471">
        <v>1.7000000000000001E-2</v>
      </c>
      <c r="AD28" s="447"/>
      <c r="AE28" s="441" t="s">
        <v>2295</v>
      </c>
      <c r="AF28" s="472" t="s">
        <v>2282</v>
      </c>
      <c r="AH28" s="487" t="s">
        <v>2269</v>
      </c>
      <c r="AI28" s="488" t="s">
        <v>2269</v>
      </c>
      <c r="AQ28" s="441" t="s">
        <v>2295</v>
      </c>
      <c r="AR28" s="472" t="s">
        <v>2355</v>
      </c>
    </row>
    <row r="29" spans="1:44" ht="18.75" customHeight="1" thickTop="1">
      <c r="A29" s="439" t="s">
        <v>2267</v>
      </c>
      <c r="B29" s="481">
        <v>8.1000000000000003E-2</v>
      </c>
      <c r="C29" s="482">
        <v>5.8999999999999997E-2</v>
      </c>
      <c r="D29" s="482">
        <v>3.3000000000000002E-2</v>
      </c>
      <c r="E29" s="465">
        <v>0</v>
      </c>
      <c r="F29" s="483">
        <v>1.0999999999999999E-2</v>
      </c>
      <c r="G29" s="475" t="s">
        <v>2247</v>
      </c>
      <c r="H29" s="467">
        <v>0</v>
      </c>
      <c r="I29" s="481">
        <v>0.02</v>
      </c>
      <c r="J29" s="465">
        <v>0</v>
      </c>
      <c r="K29" s="484">
        <v>0.129</v>
      </c>
      <c r="L29" s="475" t="s">
        <v>2247</v>
      </c>
      <c r="M29" s="485">
        <v>0.11800000000000001</v>
      </c>
      <c r="N29" s="485">
        <v>9.6000000000000002E-2</v>
      </c>
      <c r="O29" s="485">
        <v>0.109</v>
      </c>
      <c r="P29" s="485">
        <v>0.107</v>
      </c>
      <c r="Q29" s="475" t="s">
        <v>2247</v>
      </c>
      <c r="R29" s="475" t="s">
        <v>2247</v>
      </c>
      <c r="S29" s="485">
        <v>8.6999999999999994E-2</v>
      </c>
      <c r="T29" s="475" t="s">
        <v>2247</v>
      </c>
      <c r="U29" s="485">
        <v>8.1000000000000003E-2</v>
      </c>
      <c r="V29" s="485">
        <v>9.8000000000000004E-2</v>
      </c>
      <c r="W29" s="475" t="s">
        <v>2247</v>
      </c>
      <c r="X29" s="485">
        <v>6.0999999999999999E-2</v>
      </c>
      <c r="Y29" s="485">
        <v>7.5999999999999998E-2</v>
      </c>
      <c r="Z29" s="475" t="s">
        <v>2247</v>
      </c>
      <c r="AA29" s="485">
        <v>7.0000000000000007E-2</v>
      </c>
      <c r="AB29" s="486">
        <v>0.05</v>
      </c>
      <c r="AC29" s="471">
        <v>1.7000000000000001E-2</v>
      </c>
      <c r="AD29" s="447"/>
      <c r="AE29" s="441" t="s">
        <v>2296</v>
      </c>
      <c r="AF29" s="472" t="s">
        <v>2282</v>
      </c>
      <c r="AH29" s="489" t="s">
        <v>2270</v>
      </c>
      <c r="AI29" s="490" t="s">
        <v>2309</v>
      </c>
      <c r="AQ29" s="441" t="s">
        <v>2296</v>
      </c>
      <c r="AR29" s="472" t="s">
        <v>2355</v>
      </c>
    </row>
    <row r="30" spans="1:44" ht="18.75" customHeight="1">
      <c r="A30" s="439" t="s">
        <v>2268</v>
      </c>
      <c r="B30" s="481">
        <v>9.9000000000000005E-2</v>
      </c>
      <c r="C30" s="482">
        <v>7.1999999999999995E-2</v>
      </c>
      <c r="D30" s="482">
        <v>0.04</v>
      </c>
      <c r="E30" s="465">
        <v>0</v>
      </c>
      <c r="F30" s="483">
        <v>4.2999999999999997E-2</v>
      </c>
      <c r="G30" s="482">
        <v>3.9E-2</v>
      </c>
      <c r="H30" s="467">
        <v>0</v>
      </c>
      <c r="I30" s="481">
        <v>3.7999999999999999E-2</v>
      </c>
      <c r="J30" s="465">
        <v>0</v>
      </c>
      <c r="K30" s="484">
        <v>0.21100000000000002</v>
      </c>
      <c r="L30" s="485">
        <v>0.20700000000000002</v>
      </c>
      <c r="M30" s="485">
        <v>0.16800000000000001</v>
      </c>
      <c r="N30" s="485">
        <v>0.14099999999999999</v>
      </c>
      <c r="O30" s="485">
        <v>0.17300000000000001</v>
      </c>
      <c r="P30" s="485">
        <v>0.184</v>
      </c>
      <c r="Q30" s="485">
        <v>0.16900000000000001</v>
      </c>
      <c r="R30" s="485">
        <v>0.18</v>
      </c>
      <c r="S30" s="485">
        <v>0.14599999999999999</v>
      </c>
      <c r="T30" s="485">
        <v>0.14199999999999999</v>
      </c>
      <c r="U30" s="485">
        <v>0.152</v>
      </c>
      <c r="V30" s="485">
        <v>0.13</v>
      </c>
      <c r="W30" s="485">
        <v>0.14799999999999999</v>
      </c>
      <c r="X30" s="485">
        <v>0.11399999999999999</v>
      </c>
      <c r="Y30" s="485">
        <v>0.10299999999999999</v>
      </c>
      <c r="Z30" s="485">
        <v>0.11</v>
      </c>
      <c r="AA30" s="485">
        <v>0.109</v>
      </c>
      <c r="AB30" s="486">
        <v>7.1000000000000008E-2</v>
      </c>
      <c r="AC30" s="471">
        <v>3.1E-2</v>
      </c>
      <c r="AD30" s="447"/>
      <c r="AE30" s="441" t="s">
        <v>2297</v>
      </c>
      <c r="AF30" s="480" t="s">
        <v>2284</v>
      </c>
      <c r="AH30" s="441" t="s">
        <v>2299</v>
      </c>
      <c r="AI30" s="444" t="s">
        <v>2310</v>
      </c>
      <c r="AQ30" s="441" t="s">
        <v>2297</v>
      </c>
      <c r="AR30" s="480" t="s">
        <v>2316</v>
      </c>
    </row>
    <row r="31" spans="1:44" ht="14.25" thickBot="1">
      <c r="A31" s="440" t="s">
        <v>2269</v>
      </c>
      <c r="B31" s="491">
        <v>7.9000000000000001E-2</v>
      </c>
      <c r="C31" s="492">
        <v>5.8000000000000003E-2</v>
      </c>
      <c r="D31" s="492">
        <v>3.2000000000000001E-2</v>
      </c>
      <c r="E31" s="493">
        <v>0</v>
      </c>
      <c r="F31" s="494">
        <v>4.2999999999999997E-2</v>
      </c>
      <c r="G31" s="492">
        <v>3.9E-2</v>
      </c>
      <c r="H31" s="495">
        <v>0</v>
      </c>
      <c r="I31" s="491">
        <v>3.7999999999999999E-2</v>
      </c>
      <c r="J31" s="493">
        <v>0</v>
      </c>
      <c r="K31" s="496">
        <v>0.191</v>
      </c>
      <c r="L31" s="497">
        <v>0.187</v>
      </c>
      <c r="M31" s="497">
        <v>0.14799999999999999</v>
      </c>
      <c r="N31" s="497">
        <v>0.127</v>
      </c>
      <c r="O31" s="497">
        <v>0.153</v>
      </c>
      <c r="P31" s="497">
        <v>0.17</v>
      </c>
      <c r="Q31" s="497">
        <v>0.14899999999999999</v>
      </c>
      <c r="R31" s="497">
        <v>0.16600000000000001</v>
      </c>
      <c r="S31" s="497">
        <v>0.13200000000000001</v>
      </c>
      <c r="T31" s="497">
        <v>0.128</v>
      </c>
      <c r="U31" s="497">
        <v>0.14399999999999999</v>
      </c>
      <c r="V31" s="497">
        <v>0.11</v>
      </c>
      <c r="W31" s="497">
        <v>0.14000000000000001</v>
      </c>
      <c r="X31" s="497">
        <v>0.106</v>
      </c>
      <c r="Y31" s="497">
        <v>8.8999999999999996E-2</v>
      </c>
      <c r="Z31" s="497">
        <v>0.10200000000000001</v>
      </c>
      <c r="AA31" s="497">
        <v>0.10100000000000001</v>
      </c>
      <c r="AB31" s="498">
        <v>6.3E-2</v>
      </c>
      <c r="AC31" s="499">
        <v>3.1E-2</v>
      </c>
      <c r="AD31" s="447"/>
      <c r="AE31" s="487" t="s">
        <v>2298</v>
      </c>
      <c r="AF31" s="500" t="s">
        <v>2284</v>
      </c>
      <c r="AH31" s="441" t="s">
        <v>2300</v>
      </c>
      <c r="AI31" s="444" t="s">
        <v>2311</v>
      </c>
      <c r="AQ31" s="487" t="s">
        <v>2298</v>
      </c>
      <c r="AR31" s="500" t="s">
        <v>2316</v>
      </c>
    </row>
    <row r="32" spans="1:44" ht="14.25" thickTop="1">
      <c r="A32" s="501" t="s">
        <v>2270</v>
      </c>
      <c r="B32" s="502">
        <v>6.1000000000000006E-2</v>
      </c>
      <c r="C32" s="503">
        <v>4.4000000000000004E-2</v>
      </c>
      <c r="D32" s="503">
        <v>2.5000000000000001E-2</v>
      </c>
      <c r="E32" s="504">
        <v>0</v>
      </c>
      <c r="F32" s="505">
        <v>1.7000000000000001E-2</v>
      </c>
      <c r="G32" s="506" t="s">
        <v>2247</v>
      </c>
      <c r="H32" s="507">
        <v>0</v>
      </c>
      <c r="I32" s="502">
        <v>1.0999999999999999E-2</v>
      </c>
      <c r="J32" s="504">
        <v>0</v>
      </c>
      <c r="K32" s="508">
        <v>0.10100000000000001</v>
      </c>
      <c r="L32" s="506" t="s">
        <v>2247</v>
      </c>
      <c r="M32" s="509">
        <v>8.4000000000000005E-2</v>
      </c>
      <c r="N32" s="509">
        <v>6.7000000000000004E-2</v>
      </c>
      <c r="O32" s="509">
        <v>9.0000000000000011E-2</v>
      </c>
      <c r="P32" s="509">
        <v>8.4000000000000005E-2</v>
      </c>
      <c r="Q32" s="506" t="s">
        <v>2247</v>
      </c>
      <c r="R32" s="506" t="s">
        <v>2247</v>
      </c>
      <c r="S32" s="509">
        <v>7.3000000000000009E-2</v>
      </c>
      <c r="T32" s="506" t="s">
        <v>2247</v>
      </c>
      <c r="U32" s="509">
        <v>6.5000000000000002E-2</v>
      </c>
      <c r="V32" s="509">
        <v>7.3000000000000009E-2</v>
      </c>
      <c r="W32" s="506" t="s">
        <v>2247</v>
      </c>
      <c r="X32" s="509">
        <v>5.4000000000000006E-2</v>
      </c>
      <c r="Y32" s="509">
        <v>5.6000000000000008E-2</v>
      </c>
      <c r="Z32" s="506" t="s">
        <v>2247</v>
      </c>
      <c r="AA32" s="509">
        <v>4.8000000000000001E-2</v>
      </c>
      <c r="AB32" s="510">
        <v>3.7000000000000005E-2</v>
      </c>
      <c r="AC32" s="511">
        <v>1.2E-2</v>
      </c>
      <c r="AD32" s="447"/>
      <c r="AE32" s="489" t="s">
        <v>2270</v>
      </c>
      <c r="AF32" s="512" t="s">
        <v>2282</v>
      </c>
      <c r="AH32" s="441" t="s">
        <v>2301</v>
      </c>
      <c r="AI32" s="444" t="s">
        <v>2312</v>
      </c>
      <c r="AQ32" s="489" t="s">
        <v>2270</v>
      </c>
      <c r="AR32" s="512" t="s">
        <v>2355</v>
      </c>
    </row>
    <row r="33" spans="1:44">
      <c r="A33" s="513" t="s">
        <v>2271</v>
      </c>
      <c r="B33" s="481">
        <v>6.8000000000000005E-2</v>
      </c>
      <c r="C33" s="482">
        <v>0.05</v>
      </c>
      <c r="D33" s="482">
        <v>2.8000000000000001E-2</v>
      </c>
      <c r="E33" s="465">
        <v>0</v>
      </c>
      <c r="F33" s="483">
        <v>2.5999999999999999E-2</v>
      </c>
      <c r="G33" s="475" t="s">
        <v>2247</v>
      </c>
      <c r="H33" s="467">
        <v>0</v>
      </c>
      <c r="I33" s="481">
        <v>1.7999999999999999E-2</v>
      </c>
      <c r="J33" s="465">
        <v>0</v>
      </c>
      <c r="K33" s="484">
        <v>0.125</v>
      </c>
      <c r="L33" s="475" t="s">
        <v>2247</v>
      </c>
      <c r="M33" s="485">
        <v>9.9000000000000005E-2</v>
      </c>
      <c r="N33" s="485">
        <v>8.1000000000000003E-2</v>
      </c>
      <c r="O33" s="485">
        <v>0.107</v>
      </c>
      <c r="P33" s="485">
        <v>0.107</v>
      </c>
      <c r="Q33" s="475" t="s">
        <v>2247</v>
      </c>
      <c r="R33" s="475" t="s">
        <v>2247</v>
      </c>
      <c r="S33" s="485">
        <v>8.8999999999999996E-2</v>
      </c>
      <c r="T33" s="475" t="s">
        <v>2247</v>
      </c>
      <c r="U33" s="485">
        <v>8.4999999999999992E-2</v>
      </c>
      <c r="V33" s="485">
        <v>8.1000000000000003E-2</v>
      </c>
      <c r="W33" s="475" t="s">
        <v>2247</v>
      </c>
      <c r="X33" s="485">
        <v>6.7000000000000004E-2</v>
      </c>
      <c r="Y33" s="485">
        <v>6.3E-2</v>
      </c>
      <c r="Z33" s="475" t="s">
        <v>2247</v>
      </c>
      <c r="AA33" s="485">
        <v>5.8999999999999997E-2</v>
      </c>
      <c r="AB33" s="486">
        <v>4.1000000000000002E-2</v>
      </c>
      <c r="AC33" s="471">
        <v>1.2999999999999999E-2</v>
      </c>
      <c r="AD33" s="447"/>
      <c r="AE33" s="441" t="s">
        <v>2299</v>
      </c>
      <c r="AF33" s="480" t="s">
        <v>2282</v>
      </c>
      <c r="AH33" s="441" t="s">
        <v>2302</v>
      </c>
      <c r="AI33" s="444" t="s">
        <v>2313</v>
      </c>
      <c r="AQ33" s="441" t="s">
        <v>2299</v>
      </c>
      <c r="AR33" s="480" t="s">
        <v>2355</v>
      </c>
    </row>
    <row r="34" spans="1:44" ht="14.25" thickBot="1">
      <c r="A34" s="513" t="s">
        <v>2272</v>
      </c>
      <c r="B34" s="481">
        <v>6.8000000000000005E-2</v>
      </c>
      <c r="C34" s="482">
        <v>0.05</v>
      </c>
      <c r="D34" s="482">
        <v>2.8000000000000001E-2</v>
      </c>
      <c r="E34" s="465">
        <v>0</v>
      </c>
      <c r="F34" s="483">
        <v>2.5999999999999999E-2</v>
      </c>
      <c r="G34" s="475" t="s">
        <v>2247</v>
      </c>
      <c r="H34" s="467">
        <v>0</v>
      </c>
      <c r="I34" s="481">
        <v>1.7999999999999999E-2</v>
      </c>
      <c r="J34" s="465">
        <v>0</v>
      </c>
      <c r="K34" s="484">
        <v>0.125</v>
      </c>
      <c r="L34" s="475" t="s">
        <v>2247</v>
      </c>
      <c r="M34" s="485">
        <v>9.9000000000000005E-2</v>
      </c>
      <c r="N34" s="485">
        <v>8.1000000000000003E-2</v>
      </c>
      <c r="O34" s="485">
        <v>0.107</v>
      </c>
      <c r="P34" s="485">
        <v>0.107</v>
      </c>
      <c r="Q34" s="475" t="s">
        <v>2247</v>
      </c>
      <c r="R34" s="475" t="s">
        <v>2247</v>
      </c>
      <c r="S34" s="485">
        <v>8.8999999999999996E-2</v>
      </c>
      <c r="T34" s="475" t="s">
        <v>2247</v>
      </c>
      <c r="U34" s="485">
        <v>8.4999999999999992E-2</v>
      </c>
      <c r="V34" s="485">
        <v>8.1000000000000003E-2</v>
      </c>
      <c r="W34" s="475" t="s">
        <v>2247</v>
      </c>
      <c r="X34" s="485">
        <v>6.7000000000000004E-2</v>
      </c>
      <c r="Y34" s="485">
        <v>6.3E-2</v>
      </c>
      <c r="Z34" s="475" t="s">
        <v>2247</v>
      </c>
      <c r="AA34" s="485">
        <v>5.8999999999999997E-2</v>
      </c>
      <c r="AB34" s="486">
        <v>4.1000000000000002E-2</v>
      </c>
      <c r="AC34" s="471">
        <v>1.2999999999999999E-2</v>
      </c>
      <c r="AD34" s="447"/>
      <c r="AE34" s="441" t="s">
        <v>2300</v>
      </c>
      <c r="AF34" s="480" t="s">
        <v>2282</v>
      </c>
      <c r="AH34" s="514" t="s">
        <v>2303</v>
      </c>
      <c r="AI34" s="515" t="s">
        <v>2314</v>
      </c>
      <c r="AQ34" s="441" t="s">
        <v>2300</v>
      </c>
      <c r="AR34" s="480" t="s">
        <v>2355</v>
      </c>
    </row>
    <row r="35" spans="1:44">
      <c r="A35" s="513" t="s">
        <v>2273</v>
      </c>
      <c r="B35" s="481">
        <v>6.7000000000000004E-2</v>
      </c>
      <c r="C35" s="482">
        <v>4.9000000000000002E-2</v>
      </c>
      <c r="D35" s="482">
        <v>2.7E-2</v>
      </c>
      <c r="E35" s="465">
        <v>0</v>
      </c>
      <c r="F35" s="483">
        <v>1.7999999999999999E-2</v>
      </c>
      <c r="G35" s="475" t="s">
        <v>2247</v>
      </c>
      <c r="H35" s="467">
        <v>0</v>
      </c>
      <c r="I35" s="481">
        <v>1.2999999999999999E-2</v>
      </c>
      <c r="J35" s="465">
        <v>0</v>
      </c>
      <c r="K35" s="484">
        <v>0.107</v>
      </c>
      <c r="L35" s="475" t="s">
        <v>2247</v>
      </c>
      <c r="M35" s="485">
        <v>8.8999999999999996E-2</v>
      </c>
      <c r="N35" s="485">
        <v>7.0999999999999994E-2</v>
      </c>
      <c r="O35" s="485">
        <v>9.4E-2</v>
      </c>
      <c r="P35" s="485">
        <v>8.8999999999999996E-2</v>
      </c>
      <c r="Q35" s="475" t="s">
        <v>2247</v>
      </c>
      <c r="R35" s="475" t="s">
        <v>2247</v>
      </c>
      <c r="S35" s="485">
        <v>7.5999999999999998E-2</v>
      </c>
      <c r="T35" s="475" t="s">
        <v>2247</v>
      </c>
      <c r="U35" s="485">
        <v>6.699999999999999E-2</v>
      </c>
      <c r="V35" s="485">
        <v>7.5999999999999998E-2</v>
      </c>
      <c r="W35" s="475" t="s">
        <v>2247</v>
      </c>
      <c r="X35" s="485">
        <v>5.3999999999999999E-2</v>
      </c>
      <c r="Y35" s="485">
        <v>5.8000000000000003E-2</v>
      </c>
      <c r="Z35" s="475" t="s">
        <v>2247</v>
      </c>
      <c r="AA35" s="485">
        <v>4.9000000000000002E-2</v>
      </c>
      <c r="AB35" s="486">
        <v>3.5999999999999997E-2</v>
      </c>
      <c r="AC35" s="471">
        <v>8.9999999999999993E-3</v>
      </c>
      <c r="AD35" s="447"/>
      <c r="AE35" s="441" t="s">
        <v>2301</v>
      </c>
      <c r="AF35" s="480" t="s">
        <v>2282</v>
      </c>
      <c r="AQ35" s="441" t="s">
        <v>2301</v>
      </c>
      <c r="AR35" s="480" t="s">
        <v>2355</v>
      </c>
    </row>
    <row r="36" spans="1:44">
      <c r="A36" s="513" t="s">
        <v>2274</v>
      </c>
      <c r="B36" s="481">
        <v>6.5000000000000002E-2</v>
      </c>
      <c r="C36" s="482">
        <v>4.7E-2</v>
      </c>
      <c r="D36" s="482">
        <v>2.6000000000000002E-2</v>
      </c>
      <c r="E36" s="465">
        <v>0</v>
      </c>
      <c r="F36" s="483">
        <v>1.7999999999999999E-2</v>
      </c>
      <c r="G36" s="475" t="s">
        <v>2247</v>
      </c>
      <c r="H36" s="467">
        <v>0</v>
      </c>
      <c r="I36" s="481">
        <v>1.2999999999999999E-2</v>
      </c>
      <c r="J36" s="465">
        <v>0</v>
      </c>
      <c r="K36" s="484">
        <v>0.105</v>
      </c>
      <c r="L36" s="475" t="s">
        <v>2247</v>
      </c>
      <c r="M36" s="485">
        <v>8.6999999999999994E-2</v>
      </c>
      <c r="N36" s="485">
        <v>6.8999999999999992E-2</v>
      </c>
      <c r="O36" s="485">
        <v>9.1999999999999998E-2</v>
      </c>
      <c r="P36" s="485">
        <v>8.6999999999999994E-2</v>
      </c>
      <c r="Q36" s="475" t="s">
        <v>2247</v>
      </c>
      <c r="R36" s="475" t="s">
        <v>2247</v>
      </c>
      <c r="S36" s="485">
        <v>7.3999999999999996E-2</v>
      </c>
      <c r="T36" s="475" t="s">
        <v>2247</v>
      </c>
      <c r="U36" s="485">
        <v>6.5999999999999989E-2</v>
      </c>
      <c r="V36" s="485">
        <v>7.3999999999999996E-2</v>
      </c>
      <c r="W36" s="475" t="s">
        <v>2247</v>
      </c>
      <c r="X36" s="485">
        <v>5.2999999999999999E-2</v>
      </c>
      <c r="Y36" s="485">
        <v>5.6000000000000001E-2</v>
      </c>
      <c r="Z36" s="475" t="s">
        <v>2247</v>
      </c>
      <c r="AA36" s="485">
        <v>4.8000000000000001E-2</v>
      </c>
      <c r="AB36" s="486">
        <v>3.5000000000000003E-2</v>
      </c>
      <c r="AC36" s="471">
        <v>8.9999999999999993E-3</v>
      </c>
      <c r="AD36" s="447"/>
      <c r="AE36" s="441" t="s">
        <v>2302</v>
      </c>
      <c r="AF36" s="480" t="s">
        <v>2282</v>
      </c>
      <c r="AQ36" s="441" t="s">
        <v>2302</v>
      </c>
      <c r="AR36" s="480" t="s">
        <v>2355</v>
      </c>
    </row>
    <row r="37" spans="1:44" ht="14.25" thickBot="1">
      <c r="A37" s="513" t="s">
        <v>2275</v>
      </c>
      <c r="B37" s="516">
        <v>6.4000000000000001E-2</v>
      </c>
      <c r="C37" s="517">
        <v>4.7E-2</v>
      </c>
      <c r="D37" s="517">
        <v>2.6000000000000002E-2</v>
      </c>
      <c r="E37" s="518">
        <v>0</v>
      </c>
      <c r="F37" s="519">
        <v>1.7999999999999999E-2</v>
      </c>
      <c r="G37" s="520" t="s">
        <v>2247</v>
      </c>
      <c r="H37" s="521">
        <v>0</v>
      </c>
      <c r="I37" s="516">
        <v>1.2999999999999999E-2</v>
      </c>
      <c r="J37" s="518">
        <v>0</v>
      </c>
      <c r="K37" s="522">
        <v>0.104</v>
      </c>
      <c r="L37" s="520" t="s">
        <v>2247</v>
      </c>
      <c r="M37" s="523">
        <v>8.5999999999999993E-2</v>
      </c>
      <c r="N37" s="523">
        <v>6.8999999999999992E-2</v>
      </c>
      <c r="O37" s="523">
        <v>9.0999999999999998E-2</v>
      </c>
      <c r="P37" s="523">
        <v>8.6999999999999994E-2</v>
      </c>
      <c r="Q37" s="520" t="s">
        <v>2247</v>
      </c>
      <c r="R37" s="520" t="s">
        <v>2247</v>
      </c>
      <c r="S37" s="523">
        <v>7.3999999999999996E-2</v>
      </c>
      <c r="T37" s="520" t="s">
        <v>2247</v>
      </c>
      <c r="U37" s="523">
        <v>6.5999999999999989E-2</v>
      </c>
      <c r="V37" s="523">
        <v>7.2999999999999995E-2</v>
      </c>
      <c r="W37" s="520" t="s">
        <v>2247</v>
      </c>
      <c r="X37" s="523">
        <v>5.2999999999999999E-2</v>
      </c>
      <c r="Y37" s="523">
        <v>5.6000000000000001E-2</v>
      </c>
      <c r="Z37" s="520" t="s">
        <v>2247</v>
      </c>
      <c r="AA37" s="523">
        <v>4.8000000000000001E-2</v>
      </c>
      <c r="AB37" s="524">
        <v>3.5000000000000003E-2</v>
      </c>
      <c r="AC37" s="525">
        <v>8.9999999999999993E-3</v>
      </c>
      <c r="AD37" s="447"/>
      <c r="AE37" s="526" t="s">
        <v>2303</v>
      </c>
      <c r="AF37" s="527" t="s">
        <v>2282</v>
      </c>
      <c r="AQ37" s="526" t="s">
        <v>2303</v>
      </c>
      <c r="AR37" s="527" t="s">
        <v>2355</v>
      </c>
    </row>
    <row r="38" spans="1:44">
      <c r="K38" s="447"/>
      <c r="L38" s="447"/>
      <c r="M38" s="447"/>
      <c r="N38" s="447"/>
      <c r="O38" s="447"/>
      <c r="P38" s="447"/>
      <c r="Q38" s="447"/>
      <c r="R38" s="447"/>
      <c r="S38" s="447"/>
      <c r="T38" s="447"/>
      <c r="U38" s="447"/>
      <c r="V38" s="447"/>
      <c r="W38" s="447"/>
      <c r="X38" s="447"/>
      <c r="Y38" s="447"/>
      <c r="Z38" s="447"/>
      <c r="AA38" s="447"/>
      <c r="AB38" s="447"/>
      <c r="AC38" s="447"/>
      <c r="AD38" s="447"/>
    </row>
    <row r="39" spans="1:44">
      <c r="K39" s="447"/>
      <c r="L39" s="447"/>
      <c r="M39" s="447"/>
      <c r="N39" s="447"/>
      <c r="O39" s="447"/>
      <c r="P39" s="447"/>
      <c r="Q39" s="447"/>
      <c r="R39" s="447"/>
      <c r="S39" s="447"/>
      <c r="T39" s="447"/>
      <c r="U39" s="447"/>
      <c r="V39" s="447"/>
      <c r="W39" s="447"/>
      <c r="X39" s="447"/>
      <c r="Y39" s="447"/>
      <c r="Z39" s="447"/>
      <c r="AA39" s="447"/>
      <c r="AB39" s="447"/>
      <c r="AC39" s="447"/>
      <c r="AD39" s="447"/>
    </row>
  </sheetData>
  <mergeCells count="13">
    <mergeCell ref="A2:A4"/>
    <mergeCell ref="B2:E2"/>
    <mergeCell ref="F2:H2"/>
    <mergeCell ref="I2:J3"/>
    <mergeCell ref="K2:AB2"/>
    <mergeCell ref="B3:E3"/>
    <mergeCell ref="F3:H3"/>
    <mergeCell ref="K3:AB3"/>
    <mergeCell ref="AQ2:AQ4"/>
    <mergeCell ref="AR2:AR4"/>
    <mergeCell ref="AE2:AE4"/>
    <mergeCell ref="AF2:AF4"/>
    <mergeCell ref="AC2:AC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222</v>
      </c>
      <c r="C2" s="31"/>
      <c r="D2" s="31"/>
      <c r="E2" s="31"/>
      <c r="F2" s="31"/>
      <c r="G2" s="31"/>
      <c r="H2" s="19"/>
      <c r="I2" s="31"/>
      <c r="J2" s="32"/>
      <c r="K2" s="31"/>
      <c r="L2" s="33"/>
      <c r="M2" s="20"/>
      <c r="N2" s="20"/>
      <c r="O2" s="20"/>
      <c r="P2" s="20"/>
      <c r="Q2" s="20"/>
      <c r="R2" s="20"/>
      <c r="S2" s="20"/>
    </row>
    <row r="3" spans="2:19" ht="18.75" customHeight="1">
      <c r="B3" s="1253" t="s">
        <v>2238</v>
      </c>
      <c r="C3" s="1252" t="s">
        <v>2239</v>
      </c>
      <c r="D3" s="1252" t="s">
        <v>2240</v>
      </c>
      <c r="E3" s="1252" t="s">
        <v>226</v>
      </c>
      <c r="F3" s="1254" t="s">
        <v>2066</v>
      </c>
      <c r="G3" s="1252" t="s">
        <v>2102</v>
      </c>
      <c r="H3" s="1252"/>
      <c r="I3" s="1252" t="s">
        <v>2103</v>
      </c>
      <c r="J3" s="1252"/>
      <c r="K3" s="1252" t="s">
        <v>2104</v>
      </c>
      <c r="L3" s="1252"/>
      <c r="M3" s="1251" t="s">
        <v>2036</v>
      </c>
      <c r="N3" s="1251" t="s">
        <v>2037</v>
      </c>
      <c r="O3" s="1251" t="s">
        <v>2038</v>
      </c>
      <c r="P3" s="1251" t="s">
        <v>2039</v>
      </c>
      <c r="Q3" s="1251" t="s">
        <v>2040</v>
      </c>
      <c r="R3" s="1251" t="s">
        <v>2041</v>
      </c>
      <c r="S3" s="1251" t="s">
        <v>2042</v>
      </c>
    </row>
    <row r="4" spans="2:19">
      <c r="B4" s="1253"/>
      <c r="C4" s="1252"/>
      <c r="D4" s="1252"/>
      <c r="E4" s="1252"/>
      <c r="F4" s="1255"/>
      <c r="G4" s="1252"/>
      <c r="H4" s="1252"/>
      <c r="I4" s="1252"/>
      <c r="J4" s="1252"/>
      <c r="K4" s="1252"/>
      <c r="L4" s="1252"/>
      <c r="M4" s="1251"/>
      <c r="N4" s="1251"/>
      <c r="O4" s="1251"/>
      <c r="P4" s="1251"/>
      <c r="Q4" s="1251"/>
      <c r="R4" s="1251"/>
      <c r="S4" s="1251"/>
    </row>
    <row r="5" spans="2:19">
      <c r="B5" s="1253"/>
      <c r="C5" s="1252"/>
      <c r="D5" s="1252"/>
      <c r="E5" s="1252"/>
      <c r="F5" s="1256"/>
      <c r="G5" s="1252"/>
      <c r="H5" s="1252"/>
      <c r="I5" s="1252"/>
      <c r="J5" s="1252"/>
      <c r="K5" s="1252"/>
      <c r="L5" s="1252"/>
      <c r="M5" s="1251"/>
      <c r="N5" s="1251"/>
      <c r="O5" s="1251"/>
      <c r="P5" s="1251"/>
      <c r="Q5" s="1251"/>
      <c r="R5" s="1251"/>
      <c r="S5" s="1251"/>
    </row>
    <row r="6" spans="2:19" ht="48" customHeight="1">
      <c r="B6" s="21" t="s">
        <v>7</v>
      </c>
      <c r="C6" s="34" t="s">
        <v>233</v>
      </c>
      <c r="D6" s="35" t="s">
        <v>13</v>
      </c>
      <c r="E6" s="35" t="str">
        <f t="shared" ref="E6:E23" si="0">B6&amp;C6&amp;D6</f>
        <v>処遇加算Ⅰ特定加算Ⅰベア加算</v>
      </c>
      <c r="F6" s="35" t="s">
        <v>2063</v>
      </c>
      <c r="G6" s="36" t="s">
        <v>2063</v>
      </c>
      <c r="H6" s="37" t="s">
        <v>2139</v>
      </c>
      <c r="I6" s="36"/>
      <c r="J6" s="38" t="s">
        <v>2365</v>
      </c>
      <c r="K6" s="36"/>
      <c r="L6" s="39" t="s">
        <v>2365</v>
      </c>
      <c r="M6" s="66" t="s">
        <v>2366</v>
      </c>
      <c r="N6" s="66" t="s">
        <v>2366</v>
      </c>
      <c r="O6" s="66" t="s">
        <v>2366</v>
      </c>
      <c r="P6" s="66" t="s">
        <v>2366</v>
      </c>
      <c r="Q6" s="66" t="s">
        <v>2366</v>
      </c>
      <c r="R6" s="66" t="s">
        <v>2366</v>
      </c>
      <c r="S6" s="66" t="s">
        <v>2366</v>
      </c>
    </row>
    <row r="7" spans="2:19" ht="48" customHeight="1">
      <c r="B7" s="21" t="s">
        <v>7</v>
      </c>
      <c r="C7" s="34" t="s">
        <v>233</v>
      </c>
      <c r="D7" s="35" t="s">
        <v>9</v>
      </c>
      <c r="E7" s="35" t="str">
        <f t="shared" si="0"/>
        <v>処遇加算Ⅰ特定加算Ⅰベア加算なし</v>
      </c>
      <c r="F7" s="35" t="s">
        <v>2106</v>
      </c>
      <c r="G7" s="36" t="s">
        <v>2063</v>
      </c>
      <c r="H7" s="37" t="s">
        <v>2343</v>
      </c>
      <c r="I7" s="36" t="s">
        <v>2022</v>
      </c>
      <c r="J7" s="38" t="s">
        <v>2122</v>
      </c>
      <c r="K7" s="40"/>
      <c r="L7" s="41"/>
      <c r="M7" s="66" t="s">
        <v>2344</v>
      </c>
      <c r="N7" s="66" t="s">
        <v>2366</v>
      </c>
      <c r="O7" s="66" t="s">
        <v>2366</v>
      </c>
      <c r="P7" s="66" t="s">
        <v>2366</v>
      </c>
      <c r="Q7" s="66" t="s">
        <v>2366</v>
      </c>
      <c r="R7" s="66" t="s">
        <v>2366</v>
      </c>
      <c r="S7" s="66" t="s">
        <v>2366</v>
      </c>
    </row>
    <row r="8" spans="2:19" ht="48" customHeight="1">
      <c r="B8" s="21" t="s">
        <v>230</v>
      </c>
      <c r="C8" s="34" t="s">
        <v>233</v>
      </c>
      <c r="D8" s="35" t="s">
        <v>13</v>
      </c>
      <c r="E8" s="35" t="str">
        <f t="shared" si="0"/>
        <v>処遇加算Ⅱ特定加算Ⅰベア加算</v>
      </c>
      <c r="F8" s="36" t="s">
        <v>2023</v>
      </c>
      <c r="G8" s="36" t="s">
        <v>2063</v>
      </c>
      <c r="H8" s="37" t="s">
        <v>2367</v>
      </c>
      <c r="I8" s="36" t="s">
        <v>2023</v>
      </c>
      <c r="J8" s="42" t="s">
        <v>2123</v>
      </c>
      <c r="K8" s="68"/>
      <c r="L8" s="65"/>
      <c r="M8" s="67" t="s">
        <v>2366</v>
      </c>
      <c r="N8" s="66" t="s">
        <v>2366</v>
      </c>
      <c r="O8" s="66" t="s">
        <v>2366</v>
      </c>
      <c r="P8" s="66" t="s">
        <v>2141</v>
      </c>
      <c r="Q8" s="66" t="s">
        <v>2366</v>
      </c>
      <c r="R8" s="66" t="s">
        <v>2366</v>
      </c>
      <c r="S8" s="66" t="s">
        <v>2366</v>
      </c>
    </row>
    <row r="9" spans="2:19" ht="48" customHeight="1">
      <c r="B9" s="21" t="s">
        <v>230</v>
      </c>
      <c r="C9" s="34" t="s">
        <v>233</v>
      </c>
      <c r="D9" s="35" t="s">
        <v>9</v>
      </c>
      <c r="E9" s="35" t="str">
        <f t="shared" si="0"/>
        <v>処遇加算Ⅱ特定加算Ⅰベア加算なし</v>
      </c>
      <c r="F9" s="36" t="s">
        <v>2026</v>
      </c>
      <c r="G9" s="36" t="s">
        <v>2063</v>
      </c>
      <c r="H9" s="37" t="s">
        <v>2345</v>
      </c>
      <c r="I9" s="36" t="s">
        <v>2022</v>
      </c>
      <c r="J9" s="43" t="s">
        <v>2199</v>
      </c>
      <c r="K9" s="44" t="s">
        <v>2026</v>
      </c>
      <c r="L9" s="45" t="s">
        <v>2135</v>
      </c>
      <c r="M9" s="66" t="s">
        <v>2344</v>
      </c>
      <c r="N9" s="66" t="s">
        <v>2366</v>
      </c>
      <c r="O9" s="66" t="s">
        <v>2366</v>
      </c>
      <c r="P9" s="66" t="s">
        <v>2141</v>
      </c>
      <c r="Q9" s="66" t="s">
        <v>2366</v>
      </c>
      <c r="R9" s="66" t="s">
        <v>2366</v>
      </c>
      <c r="S9" s="66" t="s">
        <v>2366</v>
      </c>
    </row>
    <row r="10" spans="2:19" ht="48" customHeight="1">
      <c r="B10" s="21" t="s">
        <v>231</v>
      </c>
      <c r="C10" s="34" t="s">
        <v>233</v>
      </c>
      <c r="D10" s="35" t="s">
        <v>13</v>
      </c>
      <c r="E10" s="35" t="str">
        <f t="shared" si="0"/>
        <v>処遇加算Ⅲ特定加算Ⅰベア加算</v>
      </c>
      <c r="F10" s="36" t="s">
        <v>2028</v>
      </c>
      <c r="G10" s="36" t="s">
        <v>2063</v>
      </c>
      <c r="H10" s="37" t="s">
        <v>2368</v>
      </c>
      <c r="I10" s="36" t="s">
        <v>2028</v>
      </c>
      <c r="J10" s="42" t="s">
        <v>2124</v>
      </c>
      <c r="K10" s="68"/>
      <c r="L10" s="65"/>
      <c r="M10" s="67" t="s">
        <v>2366</v>
      </c>
      <c r="N10" s="66" t="s">
        <v>2142</v>
      </c>
      <c r="O10" s="66" t="s">
        <v>2098</v>
      </c>
      <c r="P10" s="66" t="s">
        <v>2366</v>
      </c>
      <c r="Q10" s="66" t="s">
        <v>2366</v>
      </c>
      <c r="R10" s="66" t="s">
        <v>2366</v>
      </c>
      <c r="S10" s="66" t="s">
        <v>2366</v>
      </c>
    </row>
    <row r="11" spans="2:19" ht="48" customHeight="1">
      <c r="B11" s="21" t="s">
        <v>231</v>
      </c>
      <c r="C11" s="34" t="s">
        <v>233</v>
      </c>
      <c r="D11" s="35" t="s">
        <v>9</v>
      </c>
      <c r="E11" s="35" t="str">
        <f t="shared" si="0"/>
        <v>処遇加算Ⅲ特定加算Ⅰベア加算なし</v>
      </c>
      <c r="F11" s="36" t="s">
        <v>2031</v>
      </c>
      <c r="G11" s="36" t="s">
        <v>2063</v>
      </c>
      <c r="H11" s="37" t="s">
        <v>2346</v>
      </c>
      <c r="I11" s="36" t="s">
        <v>2022</v>
      </c>
      <c r="J11" s="43" t="s">
        <v>2198</v>
      </c>
      <c r="K11" s="44" t="s">
        <v>2031</v>
      </c>
      <c r="L11" s="60" t="s">
        <v>2125</v>
      </c>
      <c r="M11" s="66" t="s">
        <v>2344</v>
      </c>
      <c r="N11" s="66" t="s">
        <v>2142</v>
      </c>
      <c r="O11" s="66" t="s">
        <v>2098</v>
      </c>
      <c r="P11" s="66" t="s">
        <v>2366</v>
      </c>
      <c r="Q11" s="66" t="s">
        <v>2366</v>
      </c>
      <c r="R11" s="66" t="s">
        <v>2366</v>
      </c>
      <c r="S11" s="66" t="s">
        <v>2366</v>
      </c>
    </row>
    <row r="12" spans="2:19" ht="48" customHeight="1">
      <c r="B12" s="21" t="s">
        <v>7</v>
      </c>
      <c r="C12" s="34" t="s">
        <v>8</v>
      </c>
      <c r="D12" s="35" t="s">
        <v>13</v>
      </c>
      <c r="E12" s="35" t="str">
        <f t="shared" si="0"/>
        <v>処遇加算Ⅰ特定加算Ⅱベア加算</v>
      </c>
      <c r="F12" s="35" t="s">
        <v>2369</v>
      </c>
      <c r="G12" s="36" t="s">
        <v>2064</v>
      </c>
      <c r="H12" s="37" t="s">
        <v>2138</v>
      </c>
      <c r="I12" s="36"/>
      <c r="J12" s="43"/>
      <c r="K12" s="44"/>
      <c r="L12" s="45"/>
      <c r="M12" s="67" t="s">
        <v>2366</v>
      </c>
      <c r="N12" s="66" t="s">
        <v>2366</v>
      </c>
      <c r="O12" s="66" t="s">
        <v>2366</v>
      </c>
      <c r="P12" s="66" t="s">
        <v>2366</v>
      </c>
      <c r="Q12" s="66" t="s">
        <v>2366</v>
      </c>
      <c r="R12" s="66" t="s">
        <v>2366</v>
      </c>
      <c r="S12" s="66" t="s">
        <v>2366</v>
      </c>
    </row>
    <row r="13" spans="2:19" ht="48" customHeight="1">
      <c r="B13" s="21" t="s">
        <v>7</v>
      </c>
      <c r="C13" s="34" t="s">
        <v>8</v>
      </c>
      <c r="D13" s="35" t="s">
        <v>9</v>
      </c>
      <c r="E13" s="35" t="str">
        <f t="shared" si="0"/>
        <v>処遇加算Ⅰ特定加算Ⅱベア加算なし</v>
      </c>
      <c r="F13" s="35" t="s">
        <v>2370</v>
      </c>
      <c r="G13" s="36" t="s">
        <v>2064</v>
      </c>
      <c r="H13" s="37" t="s">
        <v>2347</v>
      </c>
      <c r="I13" s="36" t="s">
        <v>2024</v>
      </c>
      <c r="J13" s="61" t="s">
        <v>2371</v>
      </c>
      <c r="K13" s="44"/>
      <c r="L13" s="45"/>
      <c r="M13" s="66" t="s">
        <v>2344</v>
      </c>
      <c r="N13" s="66" t="s">
        <v>2366</v>
      </c>
      <c r="O13" s="66" t="s">
        <v>2366</v>
      </c>
      <c r="P13" s="66" t="s">
        <v>2366</v>
      </c>
      <c r="Q13" s="66" t="s">
        <v>2366</v>
      </c>
      <c r="R13" s="66" t="s">
        <v>2366</v>
      </c>
      <c r="S13" s="66" t="s">
        <v>2366</v>
      </c>
    </row>
    <row r="14" spans="2:19" ht="48" customHeight="1">
      <c r="B14" s="21" t="s">
        <v>230</v>
      </c>
      <c r="C14" s="34" t="s">
        <v>8</v>
      </c>
      <c r="D14" s="35" t="s">
        <v>13</v>
      </c>
      <c r="E14" s="35" t="str">
        <f t="shared" si="0"/>
        <v>処遇加算Ⅱ特定加算Ⅱベア加算</v>
      </c>
      <c r="F14" s="36" t="s">
        <v>2025</v>
      </c>
      <c r="G14" s="36" t="s">
        <v>2064</v>
      </c>
      <c r="H14" s="37" t="s">
        <v>2372</v>
      </c>
      <c r="I14" s="36" t="s">
        <v>2025</v>
      </c>
      <c r="J14" s="42" t="s">
        <v>2126</v>
      </c>
      <c r="K14" s="68"/>
      <c r="L14" s="65"/>
      <c r="M14" s="66" t="s">
        <v>2366</v>
      </c>
      <c r="N14" s="66" t="s">
        <v>2366</v>
      </c>
      <c r="O14" s="66" t="s">
        <v>2366</v>
      </c>
      <c r="P14" s="66" t="s">
        <v>2141</v>
      </c>
      <c r="Q14" s="66" t="s">
        <v>2366</v>
      </c>
      <c r="R14" s="66" t="s">
        <v>2366</v>
      </c>
      <c r="S14" s="66" t="s">
        <v>2366</v>
      </c>
    </row>
    <row r="15" spans="2:19" ht="48" customHeight="1">
      <c r="B15" s="21" t="s">
        <v>230</v>
      </c>
      <c r="C15" s="34" t="s">
        <v>8</v>
      </c>
      <c r="D15" s="35" t="s">
        <v>9</v>
      </c>
      <c r="E15" s="35" t="str">
        <f t="shared" si="0"/>
        <v>処遇加算Ⅱ特定加算Ⅱベア加算なし</v>
      </c>
      <c r="F15" s="36" t="s">
        <v>2027</v>
      </c>
      <c r="G15" s="36" t="s">
        <v>2064</v>
      </c>
      <c r="H15" s="37" t="s">
        <v>2348</v>
      </c>
      <c r="I15" s="36" t="s">
        <v>2024</v>
      </c>
      <c r="J15" s="43" t="s">
        <v>2197</v>
      </c>
      <c r="K15" s="44" t="s">
        <v>2027</v>
      </c>
      <c r="L15" s="45" t="s">
        <v>2127</v>
      </c>
      <c r="M15" s="66" t="s">
        <v>2344</v>
      </c>
      <c r="N15" s="66" t="s">
        <v>2366</v>
      </c>
      <c r="O15" s="66" t="s">
        <v>2366</v>
      </c>
      <c r="P15" s="66" t="s">
        <v>2141</v>
      </c>
      <c r="Q15" s="66" t="s">
        <v>2366</v>
      </c>
      <c r="R15" s="66" t="s">
        <v>2366</v>
      </c>
      <c r="S15" s="66" t="s">
        <v>2366</v>
      </c>
    </row>
    <row r="16" spans="2:19" ht="48" customHeight="1">
      <c r="B16" s="21" t="s">
        <v>231</v>
      </c>
      <c r="C16" s="34" t="s">
        <v>8</v>
      </c>
      <c r="D16" s="35" t="s">
        <v>13</v>
      </c>
      <c r="E16" s="35" t="str">
        <f t="shared" si="0"/>
        <v>処遇加算Ⅲ特定加算Ⅱベア加算</v>
      </c>
      <c r="F16" s="36" t="s">
        <v>2030</v>
      </c>
      <c r="G16" s="36" t="s">
        <v>2064</v>
      </c>
      <c r="H16" s="59" t="s">
        <v>2373</v>
      </c>
      <c r="I16" s="36" t="s">
        <v>2030</v>
      </c>
      <c r="J16" s="61" t="s">
        <v>2129</v>
      </c>
      <c r="K16" s="68"/>
      <c r="L16" s="65"/>
      <c r="M16" s="67" t="s">
        <v>2366</v>
      </c>
      <c r="N16" s="66" t="s">
        <v>2142</v>
      </c>
      <c r="O16" s="66" t="s">
        <v>2098</v>
      </c>
      <c r="P16" s="66" t="s">
        <v>2366</v>
      </c>
      <c r="Q16" s="66" t="s">
        <v>2366</v>
      </c>
      <c r="R16" s="66" t="s">
        <v>2366</v>
      </c>
      <c r="S16" s="66" t="s">
        <v>2366</v>
      </c>
    </row>
    <row r="17" spans="2:19" ht="48" customHeight="1">
      <c r="B17" s="21" t="s">
        <v>231</v>
      </c>
      <c r="C17" s="34" t="s">
        <v>8</v>
      </c>
      <c r="D17" s="35" t="s">
        <v>9</v>
      </c>
      <c r="E17" s="35" t="str">
        <f t="shared" si="0"/>
        <v>処遇加算Ⅲ特定加算Ⅱベア加算なし</v>
      </c>
      <c r="F17" s="36" t="s">
        <v>2033</v>
      </c>
      <c r="G17" s="40" t="s">
        <v>2064</v>
      </c>
      <c r="H17" s="59" t="s">
        <v>2349</v>
      </c>
      <c r="I17" s="36" t="s">
        <v>2030</v>
      </c>
      <c r="J17" s="38" t="s">
        <v>2196</v>
      </c>
      <c r="K17" s="46" t="s">
        <v>2033</v>
      </c>
      <c r="L17" s="62" t="s">
        <v>2128</v>
      </c>
      <c r="M17" s="66" t="s">
        <v>2344</v>
      </c>
      <c r="N17" s="66" t="s">
        <v>2142</v>
      </c>
      <c r="O17" s="66" t="s">
        <v>2098</v>
      </c>
      <c r="P17" s="66" t="s">
        <v>2366</v>
      </c>
      <c r="Q17" s="66" t="s">
        <v>2366</v>
      </c>
      <c r="R17" s="66" t="s">
        <v>2366</v>
      </c>
      <c r="S17" s="66" t="s">
        <v>2366</v>
      </c>
    </row>
    <row r="18" spans="2:19" ht="48" customHeight="1">
      <c r="B18" s="21" t="s">
        <v>7</v>
      </c>
      <c r="C18" s="34" t="s">
        <v>11</v>
      </c>
      <c r="D18" s="35" t="s">
        <v>13</v>
      </c>
      <c r="E18" s="35" t="str">
        <f t="shared" si="0"/>
        <v>処遇加算Ⅰ特定加算なしベア加算</v>
      </c>
      <c r="F18" s="48" t="s">
        <v>2065</v>
      </c>
      <c r="G18" s="40" t="s">
        <v>2064</v>
      </c>
      <c r="H18" s="49" t="s">
        <v>2130</v>
      </c>
      <c r="I18" s="50" t="s">
        <v>2065</v>
      </c>
      <c r="J18" s="37" t="s">
        <v>2131</v>
      </c>
      <c r="K18" s="36"/>
      <c r="L18" s="39"/>
      <c r="M18" s="67" t="s">
        <v>2366</v>
      </c>
      <c r="N18" s="66" t="s">
        <v>2366</v>
      </c>
      <c r="O18" s="66" t="s">
        <v>2366</v>
      </c>
      <c r="P18" s="66" t="s">
        <v>2366</v>
      </c>
      <c r="Q18" s="66" t="s">
        <v>2143</v>
      </c>
      <c r="R18" s="66" t="s">
        <v>2366</v>
      </c>
      <c r="S18" s="66" t="s">
        <v>2144</v>
      </c>
    </row>
    <row r="19" spans="2:19" ht="48" customHeight="1">
      <c r="B19" s="21" t="s">
        <v>7</v>
      </c>
      <c r="C19" s="34" t="s">
        <v>11</v>
      </c>
      <c r="D19" s="35" t="s">
        <v>9</v>
      </c>
      <c r="E19" s="35" t="str">
        <f t="shared" si="0"/>
        <v>処遇加算Ⅰ特定加算なしベア加算なし</v>
      </c>
      <c r="F19" s="48" t="s">
        <v>2107</v>
      </c>
      <c r="G19" s="44" t="s">
        <v>2064</v>
      </c>
      <c r="H19" s="51" t="s">
        <v>2350</v>
      </c>
      <c r="I19" s="50" t="s">
        <v>2065</v>
      </c>
      <c r="J19" s="37" t="s">
        <v>2351</v>
      </c>
      <c r="K19" s="36" t="s">
        <v>2029</v>
      </c>
      <c r="L19" s="38" t="s">
        <v>2374</v>
      </c>
      <c r="M19" s="66" t="s">
        <v>2344</v>
      </c>
      <c r="N19" s="66" t="s">
        <v>2366</v>
      </c>
      <c r="O19" s="66" t="s">
        <v>2366</v>
      </c>
      <c r="P19" s="66" t="s">
        <v>2366</v>
      </c>
      <c r="Q19" s="66" t="s">
        <v>2143</v>
      </c>
      <c r="R19" s="66" t="s">
        <v>2366</v>
      </c>
      <c r="S19" s="66" t="s">
        <v>2144</v>
      </c>
    </row>
    <row r="20" spans="2:19" ht="48" customHeight="1">
      <c r="B20" s="21" t="s">
        <v>230</v>
      </c>
      <c r="C20" s="34" t="s">
        <v>11</v>
      </c>
      <c r="D20" s="35" t="s">
        <v>13</v>
      </c>
      <c r="E20" s="35" t="str">
        <f t="shared" si="0"/>
        <v>処遇加算Ⅱ特定加算なしベア加算</v>
      </c>
      <c r="F20" s="36" t="s">
        <v>239</v>
      </c>
      <c r="G20" s="46" t="s">
        <v>235</v>
      </c>
      <c r="H20" s="47" t="s">
        <v>2132</v>
      </c>
      <c r="I20" s="50" t="s">
        <v>2065</v>
      </c>
      <c r="J20" s="63" t="s">
        <v>2375</v>
      </c>
      <c r="K20" s="36" t="s">
        <v>239</v>
      </c>
      <c r="L20" s="37" t="s">
        <v>2140</v>
      </c>
      <c r="M20" s="67" t="s">
        <v>2366</v>
      </c>
      <c r="N20" s="66" t="s">
        <v>2366</v>
      </c>
      <c r="O20" s="66" t="s">
        <v>2366</v>
      </c>
      <c r="P20" s="66" t="s">
        <v>2366</v>
      </c>
      <c r="Q20" s="66" t="s">
        <v>2143</v>
      </c>
      <c r="R20" s="66" t="s">
        <v>2366</v>
      </c>
      <c r="S20" s="66" t="s">
        <v>2144</v>
      </c>
    </row>
    <row r="21" spans="2:19" ht="48" customHeight="1">
      <c r="B21" s="21" t="s">
        <v>230</v>
      </c>
      <c r="C21" s="34" t="s">
        <v>11</v>
      </c>
      <c r="D21" s="35" t="s">
        <v>9</v>
      </c>
      <c r="E21" s="35" t="str">
        <f t="shared" si="0"/>
        <v>処遇加算Ⅱ特定加算なしベア加算なし</v>
      </c>
      <c r="F21" s="36" t="s">
        <v>2032</v>
      </c>
      <c r="G21" s="36" t="s">
        <v>237</v>
      </c>
      <c r="H21" s="37" t="s">
        <v>2352</v>
      </c>
      <c r="I21" s="36" t="s">
        <v>239</v>
      </c>
      <c r="J21" s="63" t="s">
        <v>2353</v>
      </c>
      <c r="K21" s="36" t="s">
        <v>2032</v>
      </c>
      <c r="L21" s="64" t="s">
        <v>2376</v>
      </c>
      <c r="M21" s="66" t="s">
        <v>2344</v>
      </c>
      <c r="N21" s="66" t="s">
        <v>2366</v>
      </c>
      <c r="O21" s="66" t="s">
        <v>2366</v>
      </c>
      <c r="P21" s="66" t="s">
        <v>2366</v>
      </c>
      <c r="Q21" s="66" t="s">
        <v>2143</v>
      </c>
      <c r="R21" s="66" t="s">
        <v>2366</v>
      </c>
      <c r="S21" s="66" t="s">
        <v>2144</v>
      </c>
    </row>
    <row r="22" spans="2:19" ht="48" customHeight="1">
      <c r="B22" s="21" t="s">
        <v>231</v>
      </c>
      <c r="C22" s="34" t="s">
        <v>11</v>
      </c>
      <c r="D22" s="35" t="s">
        <v>13</v>
      </c>
      <c r="E22" s="35" t="str">
        <f t="shared" si="0"/>
        <v>処遇加算Ⅲ特定加算なしベア加算</v>
      </c>
      <c r="F22" s="36" t="s">
        <v>2034</v>
      </c>
      <c r="G22" s="36" t="s">
        <v>237</v>
      </c>
      <c r="H22" s="37" t="s">
        <v>2200</v>
      </c>
      <c r="I22" s="36" t="s">
        <v>239</v>
      </c>
      <c r="J22" s="63" t="s">
        <v>2377</v>
      </c>
      <c r="K22" s="36" t="s">
        <v>2034</v>
      </c>
      <c r="L22" s="39" t="s">
        <v>2133</v>
      </c>
      <c r="M22" s="66" t="s">
        <v>2366</v>
      </c>
      <c r="N22" s="66" t="s">
        <v>2142</v>
      </c>
      <c r="O22" s="66" t="s">
        <v>2098</v>
      </c>
      <c r="P22" s="66" t="s">
        <v>2366</v>
      </c>
      <c r="Q22" s="66" t="s">
        <v>2143</v>
      </c>
      <c r="R22" s="66" t="s">
        <v>2366</v>
      </c>
      <c r="S22" s="66" t="s">
        <v>2144</v>
      </c>
    </row>
    <row r="23" spans="2:19" ht="48" customHeight="1">
      <c r="B23" s="21" t="s">
        <v>231</v>
      </c>
      <c r="C23" s="34" t="s">
        <v>11</v>
      </c>
      <c r="D23" s="35" t="s">
        <v>9</v>
      </c>
      <c r="E23" s="35" t="str">
        <f t="shared" si="0"/>
        <v>処遇加算Ⅲ特定加算なしベア加算なし</v>
      </c>
      <c r="F23" s="36" t="s">
        <v>2035</v>
      </c>
      <c r="G23" s="36" t="s">
        <v>239</v>
      </c>
      <c r="H23" s="37" t="s">
        <v>2354</v>
      </c>
      <c r="I23" s="36" t="s">
        <v>2032</v>
      </c>
      <c r="J23" s="38" t="s">
        <v>2195</v>
      </c>
      <c r="K23" s="36" t="s">
        <v>2035</v>
      </c>
      <c r="L23" s="39" t="s">
        <v>2134</v>
      </c>
      <c r="M23" s="66" t="s">
        <v>2344</v>
      </c>
      <c r="N23" s="66" t="s">
        <v>2142</v>
      </c>
      <c r="O23" s="66" t="s">
        <v>2098</v>
      </c>
      <c r="P23" s="66" t="s">
        <v>2366</v>
      </c>
      <c r="Q23" s="66" t="s">
        <v>2143</v>
      </c>
      <c r="R23" s="66" t="s">
        <v>2366</v>
      </c>
      <c r="S23" s="66" t="s">
        <v>2144</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2043</v>
      </c>
      <c r="R25" s="30" t="s">
        <v>2044</v>
      </c>
      <c r="S25" s="30" t="s">
        <v>2043</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H1749"/>
  <sheetViews>
    <sheetView workbookViewId="0">
      <selection activeCell="AS24" sqref="AS24:BH26"/>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241</v>
      </c>
      <c r="C1" s="1" t="s">
        <v>242</v>
      </c>
    </row>
    <row r="2" spans="1:8" ht="17.25" thickBot="1">
      <c r="A2" s="6" t="s">
        <v>243</v>
      </c>
      <c r="C2" s="7" t="s">
        <v>244</v>
      </c>
      <c r="D2" s="8" t="s">
        <v>245</v>
      </c>
    </row>
    <row r="3" spans="1:8" ht="16.5">
      <c r="A3" s="9" t="s">
        <v>246</v>
      </c>
      <c r="C3" s="10" t="s">
        <v>246</v>
      </c>
      <c r="D3" s="11" t="s">
        <v>247</v>
      </c>
      <c r="G3" s="53"/>
      <c r="H3" s="53"/>
    </row>
    <row r="4" spans="1:8" ht="16.5">
      <c r="A4" s="5" t="s">
        <v>248</v>
      </c>
      <c r="C4" s="12" t="s">
        <v>246</v>
      </c>
      <c r="D4" s="13" t="s">
        <v>249</v>
      </c>
      <c r="G4" s="53"/>
      <c r="H4" s="53"/>
    </row>
    <row r="5" spans="1:8" ht="16.5">
      <c r="A5" s="5" t="s">
        <v>250</v>
      </c>
      <c r="C5" s="12" t="s">
        <v>246</v>
      </c>
      <c r="D5" s="13" t="s">
        <v>251</v>
      </c>
      <c r="G5" s="53"/>
      <c r="H5" s="53"/>
    </row>
    <row r="6" spans="1:8" ht="16.5">
      <c r="A6" s="5" t="s">
        <v>252</v>
      </c>
      <c r="C6" s="12" t="s">
        <v>246</v>
      </c>
      <c r="D6" s="13" t="s">
        <v>253</v>
      </c>
      <c r="G6" s="53"/>
      <c r="H6" s="53"/>
    </row>
    <row r="7" spans="1:8" ht="16.5">
      <c r="A7" s="5" t="s">
        <v>254</v>
      </c>
      <c r="C7" s="12" t="s">
        <v>246</v>
      </c>
      <c r="D7" s="13" t="s">
        <v>255</v>
      </c>
      <c r="G7" s="53"/>
      <c r="H7" s="53"/>
    </row>
    <row r="8" spans="1:8" ht="16.5">
      <c r="A8" s="5" t="s">
        <v>256</v>
      </c>
      <c r="C8" s="12" t="s">
        <v>246</v>
      </c>
      <c r="D8" s="13" t="s">
        <v>257</v>
      </c>
    </row>
    <row r="9" spans="1:8" ht="16.5">
      <c r="A9" s="5" t="s">
        <v>258</v>
      </c>
      <c r="C9" s="12" t="s">
        <v>246</v>
      </c>
      <c r="D9" s="13" t="s">
        <v>259</v>
      </c>
    </row>
    <row r="10" spans="1:8" ht="16.5">
      <c r="A10" s="5" t="s">
        <v>260</v>
      </c>
      <c r="C10" s="12" t="s">
        <v>246</v>
      </c>
      <c r="D10" s="13" t="s">
        <v>261</v>
      </c>
    </row>
    <row r="11" spans="1:8" ht="16.5">
      <c r="A11" s="5" t="s">
        <v>262</v>
      </c>
      <c r="C11" s="12" t="s">
        <v>246</v>
      </c>
      <c r="D11" s="13" t="s">
        <v>263</v>
      </c>
    </row>
    <row r="12" spans="1:8" ht="16.5">
      <c r="A12" s="5" t="s">
        <v>264</v>
      </c>
      <c r="C12" s="12" t="s">
        <v>246</v>
      </c>
      <c r="D12" s="13" t="s">
        <v>265</v>
      </c>
    </row>
    <row r="13" spans="1:8" ht="16.5">
      <c r="A13" s="5" t="s">
        <v>266</v>
      </c>
      <c r="C13" s="12" t="s">
        <v>246</v>
      </c>
      <c r="D13" s="13" t="s">
        <v>267</v>
      </c>
    </row>
    <row r="14" spans="1:8" ht="16.5">
      <c r="A14" s="5" t="s">
        <v>268</v>
      </c>
      <c r="C14" s="12" t="s">
        <v>246</v>
      </c>
      <c r="D14" s="13" t="s">
        <v>269</v>
      </c>
    </row>
    <row r="15" spans="1:8" ht="16.5">
      <c r="A15" s="5" t="s">
        <v>4</v>
      </c>
      <c r="C15" s="12" t="s">
        <v>246</v>
      </c>
      <c r="D15" s="13" t="s">
        <v>270</v>
      </c>
    </row>
    <row r="16" spans="1:8" ht="16.5">
      <c r="A16" s="5" t="s">
        <v>271</v>
      </c>
      <c r="C16" s="12" t="s">
        <v>246</v>
      </c>
      <c r="D16" s="13" t="s">
        <v>272</v>
      </c>
    </row>
    <row r="17" spans="1:4" ht="16.5">
      <c r="A17" s="5" t="s">
        <v>273</v>
      </c>
      <c r="C17" s="12" t="s">
        <v>246</v>
      </c>
      <c r="D17" s="13" t="s">
        <v>274</v>
      </c>
    </row>
    <row r="18" spans="1:4" ht="16.5">
      <c r="A18" s="5" t="s">
        <v>275</v>
      </c>
      <c r="C18" s="12" t="s">
        <v>246</v>
      </c>
      <c r="D18" s="13" t="s">
        <v>276</v>
      </c>
    </row>
    <row r="19" spans="1:4" ht="16.5">
      <c r="A19" s="5" t="s">
        <v>277</v>
      </c>
      <c r="C19" s="12" t="s">
        <v>246</v>
      </c>
      <c r="D19" s="13" t="s">
        <v>278</v>
      </c>
    </row>
    <row r="20" spans="1:4" ht="16.5">
      <c r="A20" s="5" t="s">
        <v>279</v>
      </c>
      <c r="C20" s="12" t="s">
        <v>246</v>
      </c>
      <c r="D20" s="13" t="s">
        <v>280</v>
      </c>
    </row>
    <row r="21" spans="1:4" ht="16.5">
      <c r="A21" s="5" t="s">
        <v>281</v>
      </c>
      <c r="C21" s="12" t="s">
        <v>246</v>
      </c>
      <c r="D21" s="13" t="s">
        <v>282</v>
      </c>
    </row>
    <row r="22" spans="1:4" ht="16.5">
      <c r="A22" s="5" t="s">
        <v>283</v>
      </c>
      <c r="C22" s="12" t="s">
        <v>246</v>
      </c>
      <c r="D22" s="13" t="s">
        <v>284</v>
      </c>
    </row>
    <row r="23" spans="1:4" ht="16.5">
      <c r="A23" s="5" t="s">
        <v>285</v>
      </c>
      <c r="C23" s="12" t="s">
        <v>246</v>
      </c>
      <c r="D23" s="13" t="s">
        <v>286</v>
      </c>
    </row>
    <row r="24" spans="1:4" ht="16.5">
      <c r="A24" s="5" t="s">
        <v>287</v>
      </c>
      <c r="C24" s="12" t="s">
        <v>246</v>
      </c>
      <c r="D24" s="13" t="s">
        <v>288</v>
      </c>
    </row>
    <row r="25" spans="1:4" ht="16.5">
      <c r="A25" s="5" t="s">
        <v>289</v>
      </c>
      <c r="C25" s="12" t="s">
        <v>246</v>
      </c>
      <c r="D25" s="13" t="s">
        <v>290</v>
      </c>
    </row>
    <row r="26" spans="1:4" ht="16.5">
      <c r="A26" s="5" t="s">
        <v>291</v>
      </c>
      <c r="C26" s="12" t="s">
        <v>246</v>
      </c>
      <c r="D26" s="13" t="s">
        <v>292</v>
      </c>
    </row>
    <row r="27" spans="1:4" ht="16.5">
      <c r="A27" s="5" t="s">
        <v>294</v>
      </c>
      <c r="C27" s="12" t="s">
        <v>246</v>
      </c>
      <c r="D27" s="13" t="s">
        <v>295</v>
      </c>
    </row>
    <row r="28" spans="1:4" ht="16.5">
      <c r="A28" s="5" t="s">
        <v>296</v>
      </c>
      <c r="C28" s="12" t="s">
        <v>246</v>
      </c>
      <c r="D28" s="13" t="s">
        <v>297</v>
      </c>
    </row>
    <row r="29" spans="1:4" ht="16.5">
      <c r="A29" s="5" t="s">
        <v>298</v>
      </c>
      <c r="C29" s="12" t="s">
        <v>246</v>
      </c>
      <c r="D29" s="13" t="s">
        <v>299</v>
      </c>
    </row>
    <row r="30" spans="1:4" ht="16.5">
      <c r="A30" s="5" t="s">
        <v>300</v>
      </c>
      <c r="C30" s="12" t="s">
        <v>246</v>
      </c>
      <c r="D30" s="13" t="s">
        <v>301</v>
      </c>
    </row>
    <row r="31" spans="1:4" ht="16.5">
      <c r="A31" s="5" t="s">
        <v>302</v>
      </c>
      <c r="C31" s="12" t="s">
        <v>246</v>
      </c>
      <c r="D31" s="13" t="s">
        <v>303</v>
      </c>
    </row>
    <row r="32" spans="1:4" ht="16.5">
      <c r="A32" s="5" t="s">
        <v>304</v>
      </c>
      <c r="C32" s="12" t="s">
        <v>246</v>
      </c>
      <c r="D32" s="13" t="s">
        <v>305</v>
      </c>
    </row>
    <row r="33" spans="1:4" ht="16.5">
      <c r="A33" s="5" t="s">
        <v>306</v>
      </c>
      <c r="C33" s="12" t="s">
        <v>246</v>
      </c>
      <c r="D33" s="13" t="s">
        <v>307</v>
      </c>
    </row>
    <row r="34" spans="1:4" ht="16.5">
      <c r="A34" s="5" t="s">
        <v>309</v>
      </c>
      <c r="C34" s="12" t="s">
        <v>246</v>
      </c>
      <c r="D34" s="13" t="s">
        <v>310</v>
      </c>
    </row>
    <row r="35" spans="1:4" ht="16.5">
      <c r="A35" s="5" t="s">
        <v>312</v>
      </c>
      <c r="C35" s="12" t="s">
        <v>246</v>
      </c>
      <c r="D35" s="13" t="s">
        <v>313</v>
      </c>
    </row>
    <row r="36" spans="1:4" ht="16.5">
      <c r="A36" s="5" t="s">
        <v>315</v>
      </c>
      <c r="C36" s="12" t="s">
        <v>246</v>
      </c>
      <c r="D36" s="13" t="s">
        <v>316</v>
      </c>
    </row>
    <row r="37" spans="1:4" ht="16.5">
      <c r="A37" s="5" t="s">
        <v>318</v>
      </c>
      <c r="C37" s="12" t="s">
        <v>246</v>
      </c>
      <c r="D37" s="13" t="s">
        <v>319</v>
      </c>
    </row>
    <row r="38" spans="1:4" ht="16.5">
      <c r="A38" s="5" t="s">
        <v>321</v>
      </c>
      <c r="C38" s="12" t="s">
        <v>246</v>
      </c>
      <c r="D38" s="13" t="s">
        <v>322</v>
      </c>
    </row>
    <row r="39" spans="1:4" ht="16.5">
      <c r="A39" s="5" t="s">
        <v>324</v>
      </c>
      <c r="C39" s="12" t="s">
        <v>246</v>
      </c>
      <c r="D39" s="13" t="s">
        <v>325</v>
      </c>
    </row>
    <row r="40" spans="1:4" ht="16.5">
      <c r="A40" s="5" t="s">
        <v>327</v>
      </c>
      <c r="C40" s="12" t="s">
        <v>246</v>
      </c>
      <c r="D40" s="13" t="s">
        <v>328</v>
      </c>
    </row>
    <row r="41" spans="1:4" ht="16.5">
      <c r="A41" s="5" t="s">
        <v>330</v>
      </c>
      <c r="C41" s="12" t="s">
        <v>246</v>
      </c>
      <c r="D41" s="13" t="s">
        <v>331</v>
      </c>
    </row>
    <row r="42" spans="1:4" ht="16.5">
      <c r="A42" s="5" t="s">
        <v>333</v>
      </c>
      <c r="C42" s="12" t="s">
        <v>246</v>
      </c>
      <c r="D42" s="13" t="s">
        <v>334</v>
      </c>
    </row>
    <row r="43" spans="1:4" ht="16.5">
      <c r="A43" s="5" t="s">
        <v>336</v>
      </c>
      <c r="C43" s="12" t="s">
        <v>246</v>
      </c>
      <c r="D43" s="13" t="s">
        <v>337</v>
      </c>
    </row>
    <row r="44" spans="1:4" ht="16.5">
      <c r="A44" s="5" t="s">
        <v>339</v>
      </c>
      <c r="C44" s="12" t="s">
        <v>246</v>
      </c>
      <c r="D44" s="13" t="s">
        <v>340</v>
      </c>
    </row>
    <row r="45" spans="1:4" ht="16.5">
      <c r="A45" s="5" t="s">
        <v>341</v>
      </c>
      <c r="C45" s="12" t="s">
        <v>246</v>
      </c>
      <c r="D45" s="13" t="s">
        <v>342</v>
      </c>
    </row>
    <row r="46" spans="1:4" ht="16.5">
      <c r="A46" s="5" t="s">
        <v>344</v>
      </c>
      <c r="C46" s="12" t="s">
        <v>246</v>
      </c>
      <c r="D46" s="13" t="s">
        <v>345</v>
      </c>
    </row>
    <row r="47" spans="1:4" ht="16.5">
      <c r="A47" s="5" t="s">
        <v>347</v>
      </c>
      <c r="C47" s="12" t="s">
        <v>246</v>
      </c>
      <c r="D47" s="13" t="s">
        <v>348</v>
      </c>
    </row>
    <row r="48" spans="1:4" ht="16.5">
      <c r="A48" s="5" t="s">
        <v>349</v>
      </c>
      <c r="C48" s="12" t="s">
        <v>246</v>
      </c>
      <c r="D48" s="13" t="s">
        <v>350</v>
      </c>
    </row>
    <row r="49" spans="1:4" ht="17.25" thickBot="1">
      <c r="A49" s="16" t="s">
        <v>352</v>
      </c>
      <c r="C49" s="12" t="s">
        <v>246</v>
      </c>
      <c r="D49" s="13" t="s">
        <v>353</v>
      </c>
    </row>
    <row r="50" spans="1:4">
      <c r="C50" s="12" t="s">
        <v>246</v>
      </c>
      <c r="D50" s="13" t="s">
        <v>355</v>
      </c>
    </row>
    <row r="51" spans="1:4">
      <c r="C51" s="12" t="s">
        <v>246</v>
      </c>
      <c r="D51" s="13" t="s">
        <v>357</v>
      </c>
    </row>
    <row r="52" spans="1:4">
      <c r="C52" s="12" t="s">
        <v>246</v>
      </c>
      <c r="D52" s="13" t="s">
        <v>359</v>
      </c>
    </row>
    <row r="53" spans="1:4">
      <c r="C53" s="12" t="s">
        <v>246</v>
      </c>
      <c r="D53" s="13" t="s">
        <v>361</v>
      </c>
    </row>
    <row r="54" spans="1:4">
      <c r="C54" s="12" t="s">
        <v>246</v>
      </c>
      <c r="D54" s="13" t="s">
        <v>363</v>
      </c>
    </row>
    <row r="55" spans="1:4">
      <c r="C55" s="12" t="s">
        <v>246</v>
      </c>
      <c r="D55" s="13" t="s">
        <v>365</v>
      </c>
    </row>
    <row r="56" spans="1:4">
      <c r="C56" s="12" t="s">
        <v>246</v>
      </c>
      <c r="D56" s="13" t="s">
        <v>367</v>
      </c>
    </row>
    <row r="57" spans="1:4">
      <c r="C57" s="12" t="s">
        <v>246</v>
      </c>
      <c r="D57" s="13" t="s">
        <v>369</v>
      </c>
    </row>
    <row r="58" spans="1:4">
      <c r="C58" s="12" t="s">
        <v>246</v>
      </c>
      <c r="D58" s="13" t="s">
        <v>371</v>
      </c>
    </row>
    <row r="59" spans="1:4">
      <c r="C59" s="12" t="s">
        <v>246</v>
      </c>
      <c r="D59" s="13" t="s">
        <v>373</v>
      </c>
    </row>
    <row r="60" spans="1:4">
      <c r="C60" s="12" t="s">
        <v>246</v>
      </c>
      <c r="D60" s="13" t="s">
        <v>375</v>
      </c>
    </row>
    <row r="61" spans="1:4">
      <c r="C61" s="12" t="s">
        <v>246</v>
      </c>
      <c r="D61" s="13" t="s">
        <v>377</v>
      </c>
    </row>
    <row r="62" spans="1:4">
      <c r="C62" s="12" t="s">
        <v>246</v>
      </c>
      <c r="D62" s="13" t="s">
        <v>379</v>
      </c>
    </row>
    <row r="63" spans="1:4">
      <c r="C63" s="12" t="s">
        <v>246</v>
      </c>
      <c r="D63" s="13" t="s">
        <v>381</v>
      </c>
    </row>
    <row r="64" spans="1:4">
      <c r="C64" s="12" t="s">
        <v>246</v>
      </c>
      <c r="D64" s="13" t="s">
        <v>383</v>
      </c>
    </row>
    <row r="65" spans="3:4">
      <c r="C65" s="12" t="s">
        <v>246</v>
      </c>
      <c r="D65" s="13" t="s">
        <v>384</v>
      </c>
    </row>
    <row r="66" spans="3:4">
      <c r="C66" s="12" t="s">
        <v>246</v>
      </c>
      <c r="D66" s="13" t="s">
        <v>385</v>
      </c>
    </row>
    <row r="67" spans="3:4">
      <c r="C67" s="12" t="s">
        <v>246</v>
      </c>
      <c r="D67" s="13" t="s">
        <v>387</v>
      </c>
    </row>
    <row r="68" spans="3:4">
      <c r="C68" s="12" t="s">
        <v>246</v>
      </c>
      <c r="D68" s="13" t="s">
        <v>389</v>
      </c>
    </row>
    <row r="69" spans="3:4">
      <c r="C69" s="12" t="s">
        <v>246</v>
      </c>
      <c r="D69" s="13" t="s">
        <v>391</v>
      </c>
    </row>
    <row r="70" spans="3:4">
      <c r="C70" s="12" t="s">
        <v>246</v>
      </c>
      <c r="D70" s="13" t="s">
        <v>393</v>
      </c>
    </row>
    <row r="71" spans="3:4">
      <c r="C71" s="12" t="s">
        <v>246</v>
      </c>
      <c r="D71" s="13" t="s">
        <v>395</v>
      </c>
    </row>
    <row r="72" spans="3:4">
      <c r="C72" s="12" t="s">
        <v>246</v>
      </c>
      <c r="D72" s="13" t="s">
        <v>397</v>
      </c>
    </row>
    <row r="73" spans="3:4">
      <c r="C73" s="12" t="s">
        <v>246</v>
      </c>
      <c r="D73" s="13" t="s">
        <v>399</v>
      </c>
    </row>
    <row r="74" spans="3:4">
      <c r="C74" s="12" t="s">
        <v>246</v>
      </c>
      <c r="D74" s="13" t="s">
        <v>401</v>
      </c>
    </row>
    <row r="75" spans="3:4">
      <c r="C75" s="12" t="s">
        <v>246</v>
      </c>
      <c r="D75" s="13" t="s">
        <v>403</v>
      </c>
    </row>
    <row r="76" spans="3:4">
      <c r="C76" s="12" t="s">
        <v>246</v>
      </c>
      <c r="D76" s="13" t="s">
        <v>405</v>
      </c>
    </row>
    <row r="77" spans="3:4">
      <c r="C77" s="12" t="s">
        <v>246</v>
      </c>
      <c r="D77" s="13" t="s">
        <v>407</v>
      </c>
    </row>
    <row r="78" spans="3:4">
      <c r="C78" s="12" t="s">
        <v>246</v>
      </c>
      <c r="D78" s="13" t="s">
        <v>408</v>
      </c>
    </row>
    <row r="79" spans="3:4">
      <c r="C79" s="12" t="s">
        <v>246</v>
      </c>
      <c r="D79" s="13" t="s">
        <v>410</v>
      </c>
    </row>
    <row r="80" spans="3:4">
      <c r="C80" s="12" t="s">
        <v>246</v>
      </c>
      <c r="D80" s="13" t="s">
        <v>412</v>
      </c>
    </row>
    <row r="81" spans="3:4">
      <c r="C81" s="12" t="s">
        <v>246</v>
      </c>
      <c r="D81" s="13" t="s">
        <v>414</v>
      </c>
    </row>
    <row r="82" spans="3:4">
      <c r="C82" s="12" t="s">
        <v>246</v>
      </c>
      <c r="D82" s="13" t="s">
        <v>416</v>
      </c>
    </row>
    <row r="83" spans="3:4">
      <c r="C83" s="12" t="s">
        <v>246</v>
      </c>
      <c r="D83" s="13" t="s">
        <v>418</v>
      </c>
    </row>
    <row r="84" spans="3:4">
      <c r="C84" s="12" t="s">
        <v>246</v>
      </c>
      <c r="D84" s="13" t="s">
        <v>420</v>
      </c>
    </row>
    <row r="85" spans="3:4">
      <c r="C85" s="12" t="s">
        <v>246</v>
      </c>
      <c r="D85" s="13" t="s">
        <v>422</v>
      </c>
    </row>
    <row r="86" spans="3:4">
      <c r="C86" s="12" t="s">
        <v>246</v>
      </c>
      <c r="D86" s="13" t="s">
        <v>424</v>
      </c>
    </row>
    <row r="87" spans="3:4">
      <c r="C87" s="12" t="s">
        <v>246</v>
      </c>
      <c r="D87" s="13" t="s">
        <v>426</v>
      </c>
    </row>
    <row r="88" spans="3:4">
      <c r="C88" s="12" t="s">
        <v>246</v>
      </c>
      <c r="D88" s="13" t="s">
        <v>428</v>
      </c>
    </row>
    <row r="89" spans="3:4">
      <c r="C89" s="12" t="s">
        <v>246</v>
      </c>
      <c r="D89" s="13" t="s">
        <v>430</v>
      </c>
    </row>
    <row r="90" spans="3:4">
      <c r="C90" s="12" t="s">
        <v>246</v>
      </c>
      <c r="D90" s="13" t="s">
        <v>432</v>
      </c>
    </row>
    <row r="91" spans="3:4">
      <c r="C91" s="12" t="s">
        <v>246</v>
      </c>
      <c r="D91" s="13" t="s">
        <v>434</v>
      </c>
    </row>
    <row r="92" spans="3:4">
      <c r="C92" s="12" t="s">
        <v>246</v>
      </c>
      <c r="D92" s="13" t="s">
        <v>436</v>
      </c>
    </row>
    <row r="93" spans="3:4">
      <c r="C93" s="12" t="s">
        <v>246</v>
      </c>
      <c r="D93" s="13" t="s">
        <v>438</v>
      </c>
    </row>
    <row r="94" spans="3:4">
      <c r="C94" s="12" t="s">
        <v>246</v>
      </c>
      <c r="D94" s="13" t="s">
        <v>440</v>
      </c>
    </row>
    <row r="95" spans="3:4">
      <c r="C95" s="12" t="s">
        <v>246</v>
      </c>
      <c r="D95" s="13" t="s">
        <v>442</v>
      </c>
    </row>
    <row r="96" spans="3:4">
      <c r="C96" s="12" t="s">
        <v>246</v>
      </c>
      <c r="D96" s="13" t="s">
        <v>444</v>
      </c>
    </row>
    <row r="97" spans="3:4">
      <c r="C97" s="12" t="s">
        <v>246</v>
      </c>
      <c r="D97" s="13" t="s">
        <v>446</v>
      </c>
    </row>
    <row r="98" spans="3:4">
      <c r="C98" s="12" t="s">
        <v>246</v>
      </c>
      <c r="D98" s="13" t="s">
        <v>448</v>
      </c>
    </row>
    <row r="99" spans="3:4">
      <c r="C99" s="12" t="s">
        <v>246</v>
      </c>
      <c r="D99" s="13" t="s">
        <v>450</v>
      </c>
    </row>
    <row r="100" spans="3:4">
      <c r="C100" s="12" t="s">
        <v>246</v>
      </c>
      <c r="D100" s="13" t="s">
        <v>452</v>
      </c>
    </row>
    <row r="101" spans="3:4">
      <c r="C101" s="12" t="s">
        <v>246</v>
      </c>
      <c r="D101" s="13" t="s">
        <v>454</v>
      </c>
    </row>
    <row r="102" spans="3:4">
      <c r="C102" s="12" t="s">
        <v>246</v>
      </c>
      <c r="D102" s="13" t="s">
        <v>456</v>
      </c>
    </row>
    <row r="103" spans="3:4">
      <c r="C103" s="12" t="s">
        <v>246</v>
      </c>
      <c r="D103" s="13" t="s">
        <v>458</v>
      </c>
    </row>
    <row r="104" spans="3:4">
      <c r="C104" s="12" t="s">
        <v>246</v>
      </c>
      <c r="D104" s="13" t="s">
        <v>460</v>
      </c>
    </row>
    <row r="105" spans="3:4">
      <c r="C105" s="12" t="s">
        <v>246</v>
      </c>
      <c r="D105" s="13" t="s">
        <v>462</v>
      </c>
    </row>
    <row r="106" spans="3:4">
      <c r="C106" s="12" t="s">
        <v>246</v>
      </c>
      <c r="D106" s="13" t="s">
        <v>464</v>
      </c>
    </row>
    <row r="107" spans="3:4">
      <c r="C107" s="12" t="s">
        <v>246</v>
      </c>
      <c r="D107" s="13" t="s">
        <v>466</v>
      </c>
    </row>
    <row r="108" spans="3:4">
      <c r="C108" s="12" t="s">
        <v>246</v>
      </c>
      <c r="D108" s="13" t="s">
        <v>467</v>
      </c>
    </row>
    <row r="109" spans="3:4">
      <c r="C109" s="12" t="s">
        <v>246</v>
      </c>
      <c r="D109" s="13" t="s">
        <v>469</v>
      </c>
    </row>
    <row r="110" spans="3:4">
      <c r="C110" s="12" t="s">
        <v>246</v>
      </c>
      <c r="D110" s="13" t="s">
        <v>471</v>
      </c>
    </row>
    <row r="111" spans="3:4">
      <c r="C111" s="12" t="s">
        <v>246</v>
      </c>
      <c r="D111" s="13" t="s">
        <v>473</v>
      </c>
    </row>
    <row r="112" spans="3:4">
      <c r="C112" s="12" t="s">
        <v>246</v>
      </c>
      <c r="D112" s="13" t="s">
        <v>475</v>
      </c>
    </row>
    <row r="113" spans="3:4">
      <c r="C113" s="12" t="s">
        <v>246</v>
      </c>
      <c r="D113" s="13" t="s">
        <v>477</v>
      </c>
    </row>
    <row r="114" spans="3:4">
      <c r="C114" s="12" t="s">
        <v>246</v>
      </c>
      <c r="D114" s="13" t="s">
        <v>479</v>
      </c>
    </row>
    <row r="115" spans="3:4">
      <c r="C115" s="12" t="s">
        <v>246</v>
      </c>
      <c r="D115" s="13" t="s">
        <v>481</v>
      </c>
    </row>
    <row r="116" spans="3:4">
      <c r="C116" s="12" t="s">
        <v>246</v>
      </c>
      <c r="D116" s="13" t="s">
        <v>483</v>
      </c>
    </row>
    <row r="117" spans="3:4">
      <c r="C117" s="12" t="s">
        <v>246</v>
      </c>
      <c r="D117" s="13" t="s">
        <v>485</v>
      </c>
    </row>
    <row r="118" spans="3:4">
      <c r="C118" s="12" t="s">
        <v>246</v>
      </c>
      <c r="D118" s="13" t="s">
        <v>487</v>
      </c>
    </row>
    <row r="119" spans="3:4">
      <c r="C119" s="12" t="s">
        <v>246</v>
      </c>
      <c r="D119" s="13" t="s">
        <v>489</v>
      </c>
    </row>
    <row r="120" spans="3:4">
      <c r="C120" s="12" t="s">
        <v>246</v>
      </c>
      <c r="D120" s="13" t="s">
        <v>491</v>
      </c>
    </row>
    <row r="121" spans="3:4">
      <c r="C121" s="12" t="s">
        <v>246</v>
      </c>
      <c r="D121" s="13" t="s">
        <v>493</v>
      </c>
    </row>
    <row r="122" spans="3:4">
      <c r="C122" s="12" t="s">
        <v>246</v>
      </c>
      <c r="D122" s="13" t="s">
        <v>495</v>
      </c>
    </row>
    <row r="123" spans="3:4">
      <c r="C123" s="12" t="s">
        <v>246</v>
      </c>
      <c r="D123" s="13" t="s">
        <v>496</v>
      </c>
    </row>
    <row r="124" spans="3:4">
      <c r="C124" s="12" t="s">
        <v>246</v>
      </c>
      <c r="D124" s="13" t="s">
        <v>498</v>
      </c>
    </row>
    <row r="125" spans="3:4">
      <c r="C125" s="12" t="s">
        <v>246</v>
      </c>
      <c r="D125" s="13" t="s">
        <v>500</v>
      </c>
    </row>
    <row r="126" spans="3:4">
      <c r="C126" s="12" t="s">
        <v>246</v>
      </c>
      <c r="D126" s="13" t="s">
        <v>501</v>
      </c>
    </row>
    <row r="127" spans="3:4">
      <c r="C127" s="12" t="s">
        <v>246</v>
      </c>
      <c r="D127" s="13" t="s">
        <v>503</v>
      </c>
    </row>
    <row r="128" spans="3:4">
      <c r="C128" s="12" t="s">
        <v>246</v>
      </c>
      <c r="D128" s="13" t="s">
        <v>505</v>
      </c>
    </row>
    <row r="129" spans="3:4">
      <c r="C129" s="12" t="s">
        <v>246</v>
      </c>
      <c r="D129" s="13" t="s">
        <v>507</v>
      </c>
    </row>
    <row r="130" spans="3:4">
      <c r="C130" s="12" t="s">
        <v>246</v>
      </c>
      <c r="D130" s="13" t="s">
        <v>509</v>
      </c>
    </row>
    <row r="131" spans="3:4">
      <c r="C131" s="12" t="s">
        <v>246</v>
      </c>
      <c r="D131" s="13" t="s">
        <v>511</v>
      </c>
    </row>
    <row r="132" spans="3:4">
      <c r="C132" s="12" t="s">
        <v>246</v>
      </c>
      <c r="D132" s="13" t="s">
        <v>513</v>
      </c>
    </row>
    <row r="133" spans="3:4">
      <c r="C133" s="12" t="s">
        <v>246</v>
      </c>
      <c r="D133" s="13" t="s">
        <v>515</v>
      </c>
    </row>
    <row r="134" spans="3:4">
      <c r="C134" s="12" t="s">
        <v>246</v>
      </c>
      <c r="D134" s="13" t="s">
        <v>517</v>
      </c>
    </row>
    <row r="135" spans="3:4">
      <c r="C135" s="12" t="s">
        <v>246</v>
      </c>
      <c r="D135" s="13" t="s">
        <v>519</v>
      </c>
    </row>
    <row r="136" spans="3:4">
      <c r="C136" s="12" t="s">
        <v>246</v>
      </c>
      <c r="D136" s="13" t="s">
        <v>521</v>
      </c>
    </row>
    <row r="137" spans="3:4">
      <c r="C137" s="12" t="s">
        <v>246</v>
      </c>
      <c r="D137" s="13" t="s">
        <v>523</v>
      </c>
    </row>
    <row r="138" spans="3:4">
      <c r="C138" s="12" t="s">
        <v>246</v>
      </c>
      <c r="D138" s="13" t="s">
        <v>525</v>
      </c>
    </row>
    <row r="139" spans="3:4">
      <c r="C139" s="12" t="s">
        <v>246</v>
      </c>
      <c r="D139" s="13" t="s">
        <v>527</v>
      </c>
    </row>
    <row r="140" spans="3:4">
      <c r="C140" s="12" t="s">
        <v>246</v>
      </c>
      <c r="D140" s="13" t="s">
        <v>529</v>
      </c>
    </row>
    <row r="141" spans="3:4">
      <c r="C141" s="12" t="s">
        <v>246</v>
      </c>
      <c r="D141" s="13" t="s">
        <v>531</v>
      </c>
    </row>
    <row r="142" spans="3:4">
      <c r="C142" s="12" t="s">
        <v>246</v>
      </c>
      <c r="D142" s="13" t="s">
        <v>533</v>
      </c>
    </row>
    <row r="143" spans="3:4">
      <c r="C143" s="12" t="s">
        <v>246</v>
      </c>
      <c r="D143" s="13" t="s">
        <v>535</v>
      </c>
    </row>
    <row r="144" spans="3:4">
      <c r="C144" s="12" t="s">
        <v>246</v>
      </c>
      <c r="D144" s="13" t="s">
        <v>536</v>
      </c>
    </row>
    <row r="145" spans="3:4">
      <c r="C145" s="12" t="s">
        <v>246</v>
      </c>
      <c r="D145" s="13" t="s">
        <v>537</v>
      </c>
    </row>
    <row r="146" spans="3:4">
      <c r="C146" s="12" t="s">
        <v>246</v>
      </c>
      <c r="D146" s="13" t="s">
        <v>539</v>
      </c>
    </row>
    <row r="147" spans="3:4">
      <c r="C147" s="12" t="s">
        <v>246</v>
      </c>
      <c r="D147" s="13" t="s">
        <v>540</v>
      </c>
    </row>
    <row r="148" spans="3:4">
      <c r="C148" s="12" t="s">
        <v>246</v>
      </c>
      <c r="D148" s="13" t="s">
        <v>542</v>
      </c>
    </row>
    <row r="149" spans="3:4">
      <c r="C149" s="12" t="s">
        <v>246</v>
      </c>
      <c r="D149" s="13" t="s">
        <v>544</v>
      </c>
    </row>
    <row r="150" spans="3:4">
      <c r="C150" s="12" t="s">
        <v>246</v>
      </c>
      <c r="D150" s="13" t="s">
        <v>546</v>
      </c>
    </row>
    <row r="151" spans="3:4">
      <c r="C151" s="12" t="s">
        <v>246</v>
      </c>
      <c r="D151" s="13" t="s">
        <v>548</v>
      </c>
    </row>
    <row r="152" spans="3:4">
      <c r="C152" s="12" t="s">
        <v>246</v>
      </c>
      <c r="D152" s="13" t="s">
        <v>550</v>
      </c>
    </row>
    <row r="153" spans="3:4">
      <c r="C153" s="12" t="s">
        <v>246</v>
      </c>
      <c r="D153" s="13" t="s">
        <v>552</v>
      </c>
    </row>
    <row r="154" spans="3:4">
      <c r="C154" s="12" t="s">
        <v>246</v>
      </c>
      <c r="D154" s="13" t="s">
        <v>554</v>
      </c>
    </row>
    <row r="155" spans="3:4">
      <c r="C155" s="12" t="s">
        <v>246</v>
      </c>
      <c r="D155" s="13" t="s">
        <v>556</v>
      </c>
    </row>
    <row r="156" spans="3:4">
      <c r="C156" s="12" t="s">
        <v>246</v>
      </c>
      <c r="D156" s="13" t="s">
        <v>558</v>
      </c>
    </row>
    <row r="157" spans="3:4">
      <c r="C157" s="12" t="s">
        <v>246</v>
      </c>
      <c r="D157" s="13" t="s">
        <v>559</v>
      </c>
    </row>
    <row r="158" spans="3:4">
      <c r="C158" s="12" t="s">
        <v>246</v>
      </c>
      <c r="D158" s="13" t="s">
        <v>561</v>
      </c>
    </row>
    <row r="159" spans="3:4">
      <c r="C159" s="12" t="s">
        <v>246</v>
      </c>
      <c r="D159" s="13" t="s">
        <v>563</v>
      </c>
    </row>
    <row r="160" spans="3:4">
      <c r="C160" s="12" t="s">
        <v>246</v>
      </c>
      <c r="D160" s="13" t="s">
        <v>565</v>
      </c>
    </row>
    <row r="161" spans="3:4">
      <c r="C161" s="12" t="s">
        <v>246</v>
      </c>
      <c r="D161" s="13" t="s">
        <v>567</v>
      </c>
    </row>
    <row r="162" spans="3:4">
      <c r="C162" s="12" t="s">
        <v>246</v>
      </c>
      <c r="D162" s="13" t="s">
        <v>569</v>
      </c>
    </row>
    <row r="163" spans="3:4">
      <c r="C163" s="12" t="s">
        <v>246</v>
      </c>
      <c r="D163" s="13" t="s">
        <v>571</v>
      </c>
    </row>
    <row r="164" spans="3:4">
      <c r="C164" s="12" t="s">
        <v>246</v>
      </c>
      <c r="D164" s="13" t="s">
        <v>573</v>
      </c>
    </row>
    <row r="165" spans="3:4">
      <c r="C165" s="12" t="s">
        <v>246</v>
      </c>
      <c r="D165" s="13" t="s">
        <v>575</v>
      </c>
    </row>
    <row r="166" spans="3:4">
      <c r="C166" s="12" t="s">
        <v>246</v>
      </c>
      <c r="D166" s="13" t="s">
        <v>577</v>
      </c>
    </row>
    <row r="167" spans="3:4">
      <c r="C167" s="12" t="s">
        <v>246</v>
      </c>
      <c r="D167" s="13" t="s">
        <v>579</v>
      </c>
    </row>
    <row r="168" spans="3:4">
      <c r="C168" s="12" t="s">
        <v>246</v>
      </c>
      <c r="D168" s="13" t="s">
        <v>581</v>
      </c>
    </row>
    <row r="169" spans="3:4">
      <c r="C169" s="12" t="s">
        <v>246</v>
      </c>
      <c r="D169" s="13" t="s">
        <v>583</v>
      </c>
    </row>
    <row r="170" spans="3:4">
      <c r="C170" s="12" t="s">
        <v>246</v>
      </c>
      <c r="D170" s="13" t="s">
        <v>585</v>
      </c>
    </row>
    <row r="171" spans="3:4">
      <c r="C171" s="12" t="s">
        <v>246</v>
      </c>
      <c r="D171" s="13" t="s">
        <v>587</v>
      </c>
    </row>
    <row r="172" spans="3:4">
      <c r="C172" s="12" t="s">
        <v>246</v>
      </c>
      <c r="D172" s="13" t="s">
        <v>589</v>
      </c>
    </row>
    <row r="173" spans="3:4">
      <c r="C173" s="12" t="s">
        <v>246</v>
      </c>
      <c r="D173" s="13" t="s">
        <v>591</v>
      </c>
    </row>
    <row r="174" spans="3:4">
      <c r="C174" s="12" t="s">
        <v>246</v>
      </c>
      <c r="D174" s="13" t="s">
        <v>593</v>
      </c>
    </row>
    <row r="175" spans="3:4">
      <c r="C175" s="12" t="s">
        <v>246</v>
      </c>
      <c r="D175" s="13" t="s">
        <v>595</v>
      </c>
    </row>
    <row r="176" spans="3:4">
      <c r="C176" s="12" t="s">
        <v>246</v>
      </c>
      <c r="D176" s="13" t="s">
        <v>597</v>
      </c>
    </row>
    <row r="177" spans="3:4">
      <c r="C177" s="12" t="s">
        <v>246</v>
      </c>
      <c r="D177" s="13" t="s">
        <v>599</v>
      </c>
    </row>
    <row r="178" spans="3:4">
      <c r="C178" s="12" t="s">
        <v>246</v>
      </c>
      <c r="D178" s="13" t="s">
        <v>601</v>
      </c>
    </row>
    <row r="179" spans="3:4">
      <c r="C179" s="12" t="s">
        <v>246</v>
      </c>
      <c r="D179" s="13" t="s">
        <v>603</v>
      </c>
    </row>
    <row r="180" spans="3:4">
      <c r="C180" s="12" t="s">
        <v>246</v>
      </c>
      <c r="D180" s="13" t="s">
        <v>605</v>
      </c>
    </row>
    <row r="181" spans="3:4">
      <c r="C181" s="12" t="s">
        <v>246</v>
      </c>
      <c r="D181" s="13" t="s">
        <v>607</v>
      </c>
    </row>
    <row r="182" spans="3:4">
      <c r="C182" s="12" t="s">
        <v>246</v>
      </c>
      <c r="D182" s="13" t="s">
        <v>609</v>
      </c>
    </row>
    <row r="183" spans="3:4">
      <c r="C183" s="12" t="s">
        <v>246</v>
      </c>
      <c r="D183" s="13" t="s">
        <v>611</v>
      </c>
    </row>
    <row r="184" spans="3:4">
      <c r="C184" s="12" t="s">
        <v>246</v>
      </c>
      <c r="D184" s="13" t="s">
        <v>613</v>
      </c>
    </row>
    <row r="185" spans="3:4">
      <c r="C185" s="12" t="s">
        <v>246</v>
      </c>
      <c r="D185" s="13" t="s">
        <v>615</v>
      </c>
    </row>
    <row r="186" spans="3:4">
      <c r="C186" s="12" t="s">
        <v>246</v>
      </c>
      <c r="D186" s="13" t="s">
        <v>617</v>
      </c>
    </row>
    <row r="187" spans="3:4">
      <c r="C187" s="12" t="s">
        <v>246</v>
      </c>
      <c r="D187" s="13" t="s">
        <v>619</v>
      </c>
    </row>
    <row r="188" spans="3:4">
      <c r="C188" s="12" t="s">
        <v>248</v>
      </c>
      <c r="D188" s="13" t="s">
        <v>621</v>
      </c>
    </row>
    <row r="189" spans="3:4">
      <c r="C189" s="12" t="s">
        <v>248</v>
      </c>
      <c r="D189" s="13" t="s">
        <v>623</v>
      </c>
    </row>
    <row r="190" spans="3:4">
      <c r="C190" s="12" t="s">
        <v>248</v>
      </c>
      <c r="D190" s="13" t="s">
        <v>625</v>
      </c>
    </row>
    <row r="191" spans="3:4">
      <c r="C191" s="12" t="s">
        <v>248</v>
      </c>
      <c r="D191" s="13" t="s">
        <v>627</v>
      </c>
    </row>
    <row r="192" spans="3:4">
      <c r="C192" s="12" t="s">
        <v>248</v>
      </c>
      <c r="D192" s="13" t="s">
        <v>629</v>
      </c>
    </row>
    <row r="193" spans="3:4">
      <c r="C193" s="12" t="s">
        <v>248</v>
      </c>
      <c r="D193" s="13" t="s">
        <v>631</v>
      </c>
    </row>
    <row r="194" spans="3:4">
      <c r="C194" s="12" t="s">
        <v>248</v>
      </c>
      <c r="D194" s="13" t="s">
        <v>633</v>
      </c>
    </row>
    <row r="195" spans="3:4">
      <c r="C195" s="12" t="s">
        <v>248</v>
      </c>
      <c r="D195" s="13" t="s">
        <v>634</v>
      </c>
    </row>
    <row r="196" spans="3:4">
      <c r="C196" s="12" t="s">
        <v>248</v>
      </c>
      <c r="D196" s="13" t="s">
        <v>636</v>
      </c>
    </row>
    <row r="197" spans="3:4">
      <c r="C197" s="12" t="s">
        <v>248</v>
      </c>
      <c r="D197" s="13" t="s">
        <v>638</v>
      </c>
    </row>
    <row r="198" spans="3:4">
      <c r="C198" s="12" t="s">
        <v>248</v>
      </c>
      <c r="D198" s="13" t="s">
        <v>640</v>
      </c>
    </row>
    <row r="199" spans="3:4">
      <c r="C199" s="12" t="s">
        <v>248</v>
      </c>
      <c r="D199" s="13" t="s">
        <v>642</v>
      </c>
    </row>
    <row r="200" spans="3:4">
      <c r="C200" s="12" t="s">
        <v>248</v>
      </c>
      <c r="D200" s="13" t="s">
        <v>644</v>
      </c>
    </row>
    <row r="201" spans="3:4">
      <c r="C201" s="12" t="s">
        <v>248</v>
      </c>
      <c r="D201" s="13" t="s">
        <v>645</v>
      </c>
    </row>
    <row r="202" spans="3:4">
      <c r="C202" s="12" t="s">
        <v>248</v>
      </c>
      <c r="D202" s="13" t="s">
        <v>647</v>
      </c>
    </row>
    <row r="203" spans="3:4">
      <c r="C203" s="12" t="s">
        <v>248</v>
      </c>
      <c r="D203" s="13" t="s">
        <v>649</v>
      </c>
    </row>
    <row r="204" spans="3:4">
      <c r="C204" s="12" t="s">
        <v>248</v>
      </c>
      <c r="D204" s="13" t="s">
        <v>651</v>
      </c>
    </row>
    <row r="205" spans="3:4">
      <c r="C205" s="12" t="s">
        <v>248</v>
      </c>
      <c r="D205" s="13" t="s">
        <v>653</v>
      </c>
    </row>
    <row r="206" spans="3:4">
      <c r="C206" s="12" t="s">
        <v>248</v>
      </c>
      <c r="D206" s="13" t="s">
        <v>655</v>
      </c>
    </row>
    <row r="207" spans="3:4">
      <c r="C207" s="12" t="s">
        <v>248</v>
      </c>
      <c r="D207" s="13" t="s">
        <v>656</v>
      </c>
    </row>
    <row r="208" spans="3:4">
      <c r="C208" s="12" t="s">
        <v>248</v>
      </c>
      <c r="D208" s="13" t="s">
        <v>658</v>
      </c>
    </row>
    <row r="209" spans="3:4">
      <c r="C209" s="12" t="s">
        <v>248</v>
      </c>
      <c r="D209" s="13" t="s">
        <v>660</v>
      </c>
    </row>
    <row r="210" spans="3:4">
      <c r="C210" s="12" t="s">
        <v>248</v>
      </c>
      <c r="D210" s="13" t="s">
        <v>662</v>
      </c>
    </row>
    <row r="211" spans="3:4">
      <c r="C211" s="12" t="s">
        <v>248</v>
      </c>
      <c r="D211" s="13" t="s">
        <v>664</v>
      </c>
    </row>
    <row r="212" spans="3:4">
      <c r="C212" s="12" t="s">
        <v>248</v>
      </c>
      <c r="D212" s="13" t="s">
        <v>666</v>
      </c>
    </row>
    <row r="213" spans="3:4">
      <c r="C213" s="12" t="s">
        <v>248</v>
      </c>
      <c r="D213" s="13" t="s">
        <v>668</v>
      </c>
    </row>
    <row r="214" spans="3:4">
      <c r="C214" s="12" t="s">
        <v>248</v>
      </c>
      <c r="D214" s="13" t="s">
        <v>670</v>
      </c>
    </row>
    <row r="215" spans="3:4">
      <c r="C215" s="12" t="s">
        <v>248</v>
      </c>
      <c r="D215" s="13" t="s">
        <v>672</v>
      </c>
    </row>
    <row r="216" spans="3:4">
      <c r="C216" s="12" t="s">
        <v>248</v>
      </c>
      <c r="D216" s="13" t="s">
        <v>674</v>
      </c>
    </row>
    <row r="217" spans="3:4">
      <c r="C217" s="12" t="s">
        <v>248</v>
      </c>
      <c r="D217" s="13" t="s">
        <v>676</v>
      </c>
    </row>
    <row r="218" spans="3:4">
      <c r="C218" s="12" t="s">
        <v>248</v>
      </c>
      <c r="D218" s="13" t="s">
        <v>678</v>
      </c>
    </row>
    <row r="219" spans="3:4">
      <c r="C219" s="12" t="s">
        <v>248</v>
      </c>
      <c r="D219" s="13" t="s">
        <v>680</v>
      </c>
    </row>
    <row r="220" spans="3:4">
      <c r="C220" s="12" t="s">
        <v>248</v>
      </c>
      <c r="D220" s="13" t="s">
        <v>681</v>
      </c>
    </row>
    <row r="221" spans="3:4">
      <c r="C221" s="12" t="s">
        <v>248</v>
      </c>
      <c r="D221" s="13" t="s">
        <v>683</v>
      </c>
    </row>
    <row r="222" spans="3:4">
      <c r="C222" s="12" t="s">
        <v>248</v>
      </c>
      <c r="D222" s="13" t="s">
        <v>685</v>
      </c>
    </row>
    <row r="223" spans="3:4">
      <c r="C223" s="12" t="s">
        <v>248</v>
      </c>
      <c r="D223" s="13" t="s">
        <v>687</v>
      </c>
    </row>
    <row r="224" spans="3:4">
      <c r="C224" s="12" t="s">
        <v>248</v>
      </c>
      <c r="D224" s="13" t="s">
        <v>689</v>
      </c>
    </row>
    <row r="225" spans="3:4">
      <c r="C225" s="12" t="s">
        <v>248</v>
      </c>
      <c r="D225" s="13" t="s">
        <v>691</v>
      </c>
    </row>
    <row r="226" spans="3:4">
      <c r="C226" s="12" t="s">
        <v>248</v>
      </c>
      <c r="D226" s="13" t="s">
        <v>693</v>
      </c>
    </row>
    <row r="227" spans="3:4">
      <c r="C227" s="12" t="s">
        <v>248</v>
      </c>
      <c r="D227" s="13" t="s">
        <v>695</v>
      </c>
    </row>
    <row r="228" spans="3:4">
      <c r="C228" s="12" t="s">
        <v>250</v>
      </c>
      <c r="D228" s="13" t="s">
        <v>696</v>
      </c>
    </row>
    <row r="229" spans="3:4">
      <c r="C229" s="12" t="s">
        <v>250</v>
      </c>
      <c r="D229" s="13" t="s">
        <v>697</v>
      </c>
    </row>
    <row r="230" spans="3:4">
      <c r="C230" s="12" t="s">
        <v>250</v>
      </c>
      <c r="D230" s="13" t="s">
        <v>699</v>
      </c>
    </row>
    <row r="231" spans="3:4">
      <c r="C231" s="12" t="s">
        <v>250</v>
      </c>
      <c r="D231" s="13" t="s">
        <v>701</v>
      </c>
    </row>
    <row r="232" spans="3:4">
      <c r="C232" s="12" t="s">
        <v>250</v>
      </c>
      <c r="D232" s="13" t="s">
        <v>703</v>
      </c>
    </row>
    <row r="233" spans="3:4">
      <c r="C233" s="12" t="s">
        <v>250</v>
      </c>
      <c r="D233" s="13" t="s">
        <v>705</v>
      </c>
    </row>
    <row r="234" spans="3:4">
      <c r="C234" s="12" t="s">
        <v>250</v>
      </c>
      <c r="D234" s="13" t="s">
        <v>707</v>
      </c>
    </row>
    <row r="235" spans="3:4">
      <c r="C235" s="12" t="s">
        <v>250</v>
      </c>
      <c r="D235" s="13" t="s">
        <v>709</v>
      </c>
    </row>
    <row r="236" spans="3:4">
      <c r="C236" s="12" t="s">
        <v>250</v>
      </c>
      <c r="D236" s="13" t="s">
        <v>711</v>
      </c>
    </row>
    <row r="237" spans="3:4">
      <c r="C237" s="12" t="s">
        <v>250</v>
      </c>
      <c r="D237" s="13" t="s">
        <v>713</v>
      </c>
    </row>
    <row r="238" spans="3:4">
      <c r="C238" s="12" t="s">
        <v>250</v>
      </c>
      <c r="D238" s="13" t="s">
        <v>715</v>
      </c>
    </row>
    <row r="239" spans="3:4">
      <c r="C239" s="12" t="s">
        <v>250</v>
      </c>
      <c r="D239" s="13" t="s">
        <v>717</v>
      </c>
    </row>
    <row r="240" spans="3:4">
      <c r="C240" s="12" t="s">
        <v>250</v>
      </c>
      <c r="D240" s="13" t="s">
        <v>719</v>
      </c>
    </row>
    <row r="241" spans="3:4">
      <c r="C241" s="12" t="s">
        <v>250</v>
      </c>
      <c r="D241" s="13" t="s">
        <v>721</v>
      </c>
    </row>
    <row r="242" spans="3:4">
      <c r="C242" s="12" t="s">
        <v>250</v>
      </c>
      <c r="D242" s="13" t="s">
        <v>723</v>
      </c>
    </row>
    <row r="243" spans="3:4">
      <c r="C243" s="12" t="s">
        <v>250</v>
      </c>
      <c r="D243" s="13" t="s">
        <v>725</v>
      </c>
    </row>
    <row r="244" spans="3:4">
      <c r="C244" s="12" t="s">
        <v>250</v>
      </c>
      <c r="D244" s="13" t="s">
        <v>727</v>
      </c>
    </row>
    <row r="245" spans="3:4">
      <c r="C245" s="12" t="s">
        <v>250</v>
      </c>
      <c r="D245" s="13" t="s">
        <v>729</v>
      </c>
    </row>
    <row r="246" spans="3:4">
      <c r="C246" s="12" t="s">
        <v>250</v>
      </c>
      <c r="D246" s="13" t="s">
        <v>731</v>
      </c>
    </row>
    <row r="247" spans="3:4">
      <c r="C247" s="12" t="s">
        <v>250</v>
      </c>
      <c r="D247" s="13" t="s">
        <v>733</v>
      </c>
    </row>
    <row r="248" spans="3:4">
      <c r="C248" s="12" t="s">
        <v>250</v>
      </c>
      <c r="D248" s="13" t="s">
        <v>735</v>
      </c>
    </row>
    <row r="249" spans="3:4">
      <c r="C249" s="12" t="s">
        <v>250</v>
      </c>
      <c r="D249" s="13" t="s">
        <v>737</v>
      </c>
    </row>
    <row r="250" spans="3:4">
      <c r="C250" s="12" t="s">
        <v>250</v>
      </c>
      <c r="D250" s="13" t="s">
        <v>739</v>
      </c>
    </row>
    <row r="251" spans="3:4">
      <c r="C251" s="12" t="s">
        <v>250</v>
      </c>
      <c r="D251" s="13" t="s">
        <v>741</v>
      </c>
    </row>
    <row r="252" spans="3:4">
      <c r="C252" s="12" t="s">
        <v>250</v>
      </c>
      <c r="D252" s="13" t="s">
        <v>743</v>
      </c>
    </row>
    <row r="253" spans="3:4">
      <c r="C253" s="12" t="s">
        <v>250</v>
      </c>
      <c r="D253" s="13" t="s">
        <v>745</v>
      </c>
    </row>
    <row r="254" spans="3:4">
      <c r="C254" s="12" t="s">
        <v>250</v>
      </c>
      <c r="D254" s="13" t="s">
        <v>747</v>
      </c>
    </row>
    <row r="255" spans="3:4">
      <c r="C255" s="12" t="s">
        <v>250</v>
      </c>
      <c r="D255" s="13" t="s">
        <v>749</v>
      </c>
    </row>
    <row r="256" spans="3:4">
      <c r="C256" s="12" t="s">
        <v>250</v>
      </c>
      <c r="D256" s="13" t="s">
        <v>751</v>
      </c>
    </row>
    <row r="257" spans="3:4">
      <c r="C257" s="12" t="s">
        <v>250</v>
      </c>
      <c r="D257" s="13" t="s">
        <v>753</v>
      </c>
    </row>
    <row r="258" spans="3:4">
      <c r="C258" s="12" t="s">
        <v>250</v>
      </c>
      <c r="D258" s="13" t="s">
        <v>755</v>
      </c>
    </row>
    <row r="259" spans="3:4">
      <c r="C259" s="12" t="s">
        <v>250</v>
      </c>
      <c r="D259" s="13" t="s">
        <v>757</v>
      </c>
    </row>
    <row r="260" spans="3:4">
      <c r="C260" s="12" t="s">
        <v>250</v>
      </c>
      <c r="D260" s="13" t="s">
        <v>759</v>
      </c>
    </row>
    <row r="261" spans="3:4">
      <c r="C261" s="12" t="s">
        <v>252</v>
      </c>
      <c r="D261" s="13" t="s">
        <v>538</v>
      </c>
    </row>
    <row r="262" spans="3:4">
      <c r="C262" s="12" t="s">
        <v>252</v>
      </c>
      <c r="D262" s="13" t="s">
        <v>762</v>
      </c>
    </row>
    <row r="263" spans="3:4">
      <c r="C263" s="12" t="s">
        <v>252</v>
      </c>
      <c r="D263" s="13" t="s">
        <v>764</v>
      </c>
    </row>
    <row r="264" spans="3:4">
      <c r="C264" s="12" t="s">
        <v>252</v>
      </c>
      <c r="D264" s="13" t="s">
        <v>766</v>
      </c>
    </row>
    <row r="265" spans="3:4">
      <c r="C265" s="12" t="s">
        <v>252</v>
      </c>
      <c r="D265" s="13" t="s">
        <v>768</v>
      </c>
    </row>
    <row r="266" spans="3:4">
      <c r="C266" s="12" t="s">
        <v>252</v>
      </c>
      <c r="D266" s="13" t="s">
        <v>770</v>
      </c>
    </row>
    <row r="267" spans="3:4">
      <c r="C267" s="12" t="s">
        <v>252</v>
      </c>
      <c r="D267" s="13" t="s">
        <v>772</v>
      </c>
    </row>
    <row r="268" spans="3:4">
      <c r="C268" s="12" t="s">
        <v>252</v>
      </c>
      <c r="D268" s="13" t="s">
        <v>774</v>
      </c>
    </row>
    <row r="269" spans="3:4">
      <c r="C269" s="12" t="s">
        <v>252</v>
      </c>
      <c r="D269" s="13" t="s">
        <v>776</v>
      </c>
    </row>
    <row r="270" spans="3:4">
      <c r="C270" s="12" t="s">
        <v>252</v>
      </c>
      <c r="D270" s="13" t="s">
        <v>778</v>
      </c>
    </row>
    <row r="271" spans="3:4">
      <c r="C271" s="12" t="s">
        <v>252</v>
      </c>
      <c r="D271" s="13" t="s">
        <v>780</v>
      </c>
    </row>
    <row r="272" spans="3:4">
      <c r="C272" s="12" t="s">
        <v>252</v>
      </c>
      <c r="D272" s="13" t="s">
        <v>782</v>
      </c>
    </row>
    <row r="273" spans="3:4">
      <c r="C273" s="12" t="s">
        <v>252</v>
      </c>
      <c r="D273" s="13" t="s">
        <v>784</v>
      </c>
    </row>
    <row r="274" spans="3:4">
      <c r="C274" s="12" t="s">
        <v>252</v>
      </c>
      <c r="D274" s="13" t="s">
        <v>786</v>
      </c>
    </row>
    <row r="275" spans="3:4">
      <c r="C275" s="12" t="s">
        <v>252</v>
      </c>
      <c r="D275" s="13" t="s">
        <v>788</v>
      </c>
    </row>
    <row r="276" spans="3:4">
      <c r="C276" s="12" t="s">
        <v>252</v>
      </c>
      <c r="D276" s="13" t="s">
        <v>790</v>
      </c>
    </row>
    <row r="277" spans="3:4">
      <c r="C277" s="12" t="s">
        <v>252</v>
      </c>
      <c r="D277" s="13" t="s">
        <v>792</v>
      </c>
    </row>
    <row r="278" spans="3:4">
      <c r="C278" s="12" t="s">
        <v>252</v>
      </c>
      <c r="D278" s="13" t="s">
        <v>794</v>
      </c>
    </row>
    <row r="279" spans="3:4">
      <c r="C279" s="12" t="s">
        <v>252</v>
      </c>
      <c r="D279" s="13" t="s">
        <v>796</v>
      </c>
    </row>
    <row r="280" spans="3:4">
      <c r="C280" s="12" t="s">
        <v>252</v>
      </c>
      <c r="D280" s="13" t="s">
        <v>798</v>
      </c>
    </row>
    <row r="281" spans="3:4">
      <c r="C281" s="12" t="s">
        <v>252</v>
      </c>
      <c r="D281" s="13" t="s">
        <v>799</v>
      </c>
    </row>
    <row r="282" spans="3:4">
      <c r="C282" s="12" t="s">
        <v>252</v>
      </c>
      <c r="D282" s="13" t="s">
        <v>801</v>
      </c>
    </row>
    <row r="283" spans="3:4">
      <c r="C283" s="12" t="s">
        <v>252</v>
      </c>
      <c r="D283" s="13" t="s">
        <v>802</v>
      </c>
    </row>
    <row r="284" spans="3:4">
      <c r="C284" s="12" t="s">
        <v>252</v>
      </c>
      <c r="D284" s="13" t="s">
        <v>804</v>
      </c>
    </row>
    <row r="285" spans="3:4">
      <c r="C285" s="12" t="s">
        <v>252</v>
      </c>
      <c r="D285" s="13" t="s">
        <v>806</v>
      </c>
    </row>
    <row r="286" spans="3:4">
      <c r="C286" s="12" t="s">
        <v>252</v>
      </c>
      <c r="D286" s="13" t="s">
        <v>808</v>
      </c>
    </row>
    <row r="287" spans="3:4">
      <c r="C287" s="12" t="s">
        <v>252</v>
      </c>
      <c r="D287" s="13" t="s">
        <v>810</v>
      </c>
    </row>
    <row r="288" spans="3:4">
      <c r="C288" s="12" t="s">
        <v>252</v>
      </c>
      <c r="D288" s="13" t="s">
        <v>812</v>
      </c>
    </row>
    <row r="289" spans="3:4">
      <c r="C289" s="12" t="s">
        <v>252</v>
      </c>
      <c r="D289" s="13" t="s">
        <v>814</v>
      </c>
    </row>
    <row r="290" spans="3:4">
      <c r="C290" s="12" t="s">
        <v>252</v>
      </c>
      <c r="D290" s="13" t="s">
        <v>816</v>
      </c>
    </row>
    <row r="291" spans="3:4">
      <c r="C291" s="12" t="s">
        <v>252</v>
      </c>
      <c r="D291" s="13" t="s">
        <v>818</v>
      </c>
    </row>
    <row r="292" spans="3:4">
      <c r="C292" s="12" t="s">
        <v>252</v>
      </c>
      <c r="D292" s="13" t="s">
        <v>820</v>
      </c>
    </row>
    <row r="293" spans="3:4">
      <c r="C293" s="12" t="s">
        <v>252</v>
      </c>
      <c r="D293" s="13" t="s">
        <v>822</v>
      </c>
    </row>
    <row r="294" spans="3:4">
      <c r="C294" s="12" t="s">
        <v>252</v>
      </c>
      <c r="D294" s="13" t="s">
        <v>824</v>
      </c>
    </row>
    <row r="295" spans="3:4">
      <c r="C295" s="12" t="s">
        <v>252</v>
      </c>
      <c r="D295" s="13" t="s">
        <v>826</v>
      </c>
    </row>
    <row r="296" spans="3:4">
      <c r="C296" s="12" t="s">
        <v>254</v>
      </c>
      <c r="D296" s="13" t="s">
        <v>828</v>
      </c>
    </row>
    <row r="297" spans="3:4">
      <c r="C297" s="12" t="s">
        <v>254</v>
      </c>
      <c r="D297" s="13" t="s">
        <v>830</v>
      </c>
    </row>
    <row r="298" spans="3:4">
      <c r="C298" s="12" t="s">
        <v>254</v>
      </c>
      <c r="D298" s="13" t="s">
        <v>832</v>
      </c>
    </row>
    <row r="299" spans="3:4">
      <c r="C299" s="12" t="s">
        <v>254</v>
      </c>
      <c r="D299" s="13" t="s">
        <v>834</v>
      </c>
    </row>
    <row r="300" spans="3:4">
      <c r="C300" s="12" t="s">
        <v>254</v>
      </c>
      <c r="D300" s="13" t="s">
        <v>836</v>
      </c>
    </row>
    <row r="301" spans="3:4">
      <c r="C301" s="12" t="s">
        <v>254</v>
      </c>
      <c r="D301" s="13" t="s">
        <v>838</v>
      </c>
    </row>
    <row r="302" spans="3:4">
      <c r="C302" s="12" t="s">
        <v>254</v>
      </c>
      <c r="D302" s="13" t="s">
        <v>840</v>
      </c>
    </row>
    <row r="303" spans="3:4">
      <c r="C303" s="12" t="s">
        <v>254</v>
      </c>
      <c r="D303" s="13" t="s">
        <v>842</v>
      </c>
    </row>
    <row r="304" spans="3:4">
      <c r="C304" s="12" t="s">
        <v>254</v>
      </c>
      <c r="D304" s="13" t="s">
        <v>844</v>
      </c>
    </row>
    <row r="305" spans="3:4">
      <c r="C305" s="12" t="s">
        <v>254</v>
      </c>
      <c r="D305" s="13" t="s">
        <v>846</v>
      </c>
    </row>
    <row r="306" spans="3:4">
      <c r="C306" s="12" t="s">
        <v>254</v>
      </c>
      <c r="D306" s="13" t="s">
        <v>848</v>
      </c>
    </row>
    <row r="307" spans="3:4">
      <c r="C307" s="12" t="s">
        <v>254</v>
      </c>
      <c r="D307" s="13" t="s">
        <v>850</v>
      </c>
    </row>
    <row r="308" spans="3:4">
      <c r="C308" s="12" t="s">
        <v>254</v>
      </c>
      <c r="D308" s="13" t="s">
        <v>852</v>
      </c>
    </row>
    <row r="309" spans="3:4">
      <c r="C309" s="12" t="s">
        <v>254</v>
      </c>
      <c r="D309" s="13" t="s">
        <v>854</v>
      </c>
    </row>
    <row r="310" spans="3:4">
      <c r="C310" s="12" t="s">
        <v>254</v>
      </c>
      <c r="D310" s="13" t="s">
        <v>856</v>
      </c>
    </row>
    <row r="311" spans="3:4">
      <c r="C311" s="12" t="s">
        <v>254</v>
      </c>
      <c r="D311" s="13" t="s">
        <v>858</v>
      </c>
    </row>
    <row r="312" spans="3:4">
      <c r="C312" s="12" t="s">
        <v>254</v>
      </c>
      <c r="D312" s="13" t="s">
        <v>860</v>
      </c>
    </row>
    <row r="313" spans="3:4">
      <c r="C313" s="12" t="s">
        <v>254</v>
      </c>
      <c r="D313" s="13" t="s">
        <v>861</v>
      </c>
    </row>
    <row r="314" spans="3:4">
      <c r="C314" s="12" t="s">
        <v>254</v>
      </c>
      <c r="D314" s="13" t="s">
        <v>862</v>
      </c>
    </row>
    <row r="315" spans="3:4">
      <c r="C315" s="12" t="s">
        <v>254</v>
      </c>
      <c r="D315" s="13" t="s">
        <v>864</v>
      </c>
    </row>
    <row r="316" spans="3:4">
      <c r="C316" s="12" t="s">
        <v>254</v>
      </c>
      <c r="D316" s="13" t="s">
        <v>866</v>
      </c>
    </row>
    <row r="317" spans="3:4">
      <c r="C317" s="12" t="s">
        <v>254</v>
      </c>
      <c r="D317" s="13" t="s">
        <v>868</v>
      </c>
    </row>
    <row r="318" spans="3:4">
      <c r="C318" s="12" t="s">
        <v>254</v>
      </c>
      <c r="D318" s="13" t="s">
        <v>870</v>
      </c>
    </row>
    <row r="319" spans="3:4">
      <c r="C319" s="12" t="s">
        <v>254</v>
      </c>
      <c r="D319" s="13" t="s">
        <v>872</v>
      </c>
    </row>
    <row r="320" spans="3:4">
      <c r="C320" s="12" t="s">
        <v>254</v>
      </c>
      <c r="D320" s="13" t="s">
        <v>874</v>
      </c>
    </row>
    <row r="321" spans="3:4">
      <c r="C321" s="12" t="s">
        <v>256</v>
      </c>
      <c r="D321" s="13" t="s">
        <v>876</v>
      </c>
    </row>
    <row r="322" spans="3:4">
      <c r="C322" s="12" t="s">
        <v>256</v>
      </c>
      <c r="D322" s="13" t="s">
        <v>878</v>
      </c>
    </row>
    <row r="323" spans="3:4">
      <c r="C323" s="12" t="s">
        <v>256</v>
      </c>
      <c r="D323" s="13" t="s">
        <v>880</v>
      </c>
    </row>
    <row r="324" spans="3:4">
      <c r="C324" s="12" t="s">
        <v>256</v>
      </c>
      <c r="D324" s="13" t="s">
        <v>882</v>
      </c>
    </row>
    <row r="325" spans="3:4">
      <c r="C325" s="12" t="s">
        <v>256</v>
      </c>
      <c r="D325" s="13" t="s">
        <v>884</v>
      </c>
    </row>
    <row r="326" spans="3:4">
      <c r="C326" s="12" t="s">
        <v>256</v>
      </c>
      <c r="D326" s="13" t="s">
        <v>886</v>
      </c>
    </row>
    <row r="327" spans="3:4">
      <c r="C327" s="12" t="s">
        <v>256</v>
      </c>
      <c r="D327" s="13" t="s">
        <v>888</v>
      </c>
    </row>
    <row r="328" spans="3:4">
      <c r="C328" s="12" t="s">
        <v>256</v>
      </c>
      <c r="D328" s="13" t="s">
        <v>890</v>
      </c>
    </row>
    <row r="329" spans="3:4">
      <c r="C329" s="12" t="s">
        <v>256</v>
      </c>
      <c r="D329" s="13" t="s">
        <v>892</v>
      </c>
    </row>
    <row r="330" spans="3:4">
      <c r="C330" s="12" t="s">
        <v>256</v>
      </c>
      <c r="D330" s="13" t="s">
        <v>893</v>
      </c>
    </row>
    <row r="331" spans="3:4">
      <c r="C331" s="12" t="s">
        <v>256</v>
      </c>
      <c r="D331" s="13" t="s">
        <v>895</v>
      </c>
    </row>
    <row r="332" spans="3:4">
      <c r="C332" s="12" t="s">
        <v>256</v>
      </c>
      <c r="D332" s="13" t="s">
        <v>897</v>
      </c>
    </row>
    <row r="333" spans="3:4">
      <c r="C333" s="12" t="s">
        <v>256</v>
      </c>
      <c r="D333" s="13" t="s">
        <v>899</v>
      </c>
    </row>
    <row r="334" spans="3:4">
      <c r="C334" s="12" t="s">
        <v>256</v>
      </c>
      <c r="D334" s="13" t="s">
        <v>901</v>
      </c>
    </row>
    <row r="335" spans="3:4">
      <c r="C335" s="12" t="s">
        <v>256</v>
      </c>
      <c r="D335" s="13" t="s">
        <v>902</v>
      </c>
    </row>
    <row r="336" spans="3:4">
      <c r="C336" s="12" t="s">
        <v>256</v>
      </c>
      <c r="D336" s="13" t="s">
        <v>903</v>
      </c>
    </row>
    <row r="337" spans="3:4">
      <c r="C337" s="12" t="s">
        <v>256</v>
      </c>
      <c r="D337" s="13" t="s">
        <v>905</v>
      </c>
    </row>
    <row r="338" spans="3:4">
      <c r="C338" s="12" t="s">
        <v>256</v>
      </c>
      <c r="D338" s="13" t="s">
        <v>907</v>
      </c>
    </row>
    <row r="339" spans="3:4">
      <c r="C339" s="12" t="s">
        <v>256</v>
      </c>
      <c r="D339" s="13" t="s">
        <v>909</v>
      </c>
    </row>
    <row r="340" spans="3:4">
      <c r="C340" s="12" t="s">
        <v>256</v>
      </c>
      <c r="D340" s="13" t="s">
        <v>911</v>
      </c>
    </row>
    <row r="341" spans="3:4">
      <c r="C341" s="12" t="s">
        <v>256</v>
      </c>
      <c r="D341" s="13" t="s">
        <v>913</v>
      </c>
    </row>
    <row r="342" spans="3:4">
      <c r="C342" s="12" t="s">
        <v>256</v>
      </c>
      <c r="D342" s="13" t="s">
        <v>915</v>
      </c>
    </row>
    <row r="343" spans="3:4">
      <c r="C343" s="12" t="s">
        <v>256</v>
      </c>
      <c r="D343" s="13" t="s">
        <v>917</v>
      </c>
    </row>
    <row r="344" spans="3:4">
      <c r="C344" s="12" t="s">
        <v>256</v>
      </c>
      <c r="D344" s="13" t="s">
        <v>918</v>
      </c>
    </row>
    <row r="345" spans="3:4">
      <c r="C345" s="12" t="s">
        <v>256</v>
      </c>
      <c r="D345" s="13" t="s">
        <v>919</v>
      </c>
    </row>
    <row r="346" spans="3:4">
      <c r="C346" s="12" t="s">
        <v>256</v>
      </c>
      <c r="D346" s="13" t="s">
        <v>921</v>
      </c>
    </row>
    <row r="347" spans="3:4">
      <c r="C347" s="12" t="s">
        <v>256</v>
      </c>
      <c r="D347" s="13" t="s">
        <v>923</v>
      </c>
    </row>
    <row r="348" spans="3:4">
      <c r="C348" s="12" t="s">
        <v>256</v>
      </c>
      <c r="D348" s="13" t="s">
        <v>925</v>
      </c>
    </row>
    <row r="349" spans="3:4">
      <c r="C349" s="12" t="s">
        <v>256</v>
      </c>
      <c r="D349" s="13" t="s">
        <v>927</v>
      </c>
    </row>
    <row r="350" spans="3:4">
      <c r="C350" s="12" t="s">
        <v>256</v>
      </c>
      <c r="D350" s="13" t="s">
        <v>929</v>
      </c>
    </row>
    <row r="351" spans="3:4">
      <c r="C351" s="12" t="s">
        <v>256</v>
      </c>
      <c r="D351" s="13" t="s">
        <v>930</v>
      </c>
    </row>
    <row r="352" spans="3:4">
      <c r="C352" s="12" t="s">
        <v>256</v>
      </c>
      <c r="D352" s="13" t="s">
        <v>932</v>
      </c>
    </row>
    <row r="353" spans="3:4">
      <c r="C353" s="12" t="s">
        <v>256</v>
      </c>
      <c r="D353" s="13" t="s">
        <v>934</v>
      </c>
    </row>
    <row r="354" spans="3:4">
      <c r="C354" s="12" t="s">
        <v>256</v>
      </c>
      <c r="D354" s="13" t="s">
        <v>936</v>
      </c>
    </row>
    <row r="355" spans="3:4">
      <c r="C355" s="12" t="s">
        <v>256</v>
      </c>
      <c r="D355" s="13" t="s">
        <v>938</v>
      </c>
    </row>
    <row r="356" spans="3:4">
      <c r="C356" s="12" t="s">
        <v>258</v>
      </c>
      <c r="D356" s="13" t="s">
        <v>940</v>
      </c>
    </row>
    <row r="357" spans="3:4">
      <c r="C357" s="12" t="s">
        <v>258</v>
      </c>
      <c r="D357" s="13" t="s">
        <v>942</v>
      </c>
    </row>
    <row r="358" spans="3:4">
      <c r="C358" s="12" t="s">
        <v>258</v>
      </c>
      <c r="D358" s="13" t="s">
        <v>944</v>
      </c>
    </row>
    <row r="359" spans="3:4">
      <c r="C359" s="12" t="s">
        <v>258</v>
      </c>
      <c r="D359" s="13" t="s">
        <v>946</v>
      </c>
    </row>
    <row r="360" spans="3:4">
      <c r="C360" s="12" t="s">
        <v>258</v>
      </c>
      <c r="D360" s="13" t="s">
        <v>948</v>
      </c>
    </row>
    <row r="361" spans="3:4">
      <c r="C361" s="12" t="s">
        <v>258</v>
      </c>
      <c r="D361" s="13" t="s">
        <v>950</v>
      </c>
    </row>
    <row r="362" spans="3:4">
      <c r="C362" s="12" t="s">
        <v>258</v>
      </c>
      <c r="D362" s="13" t="s">
        <v>952</v>
      </c>
    </row>
    <row r="363" spans="3:4">
      <c r="C363" s="12" t="s">
        <v>258</v>
      </c>
      <c r="D363" s="13" t="s">
        <v>954</v>
      </c>
    </row>
    <row r="364" spans="3:4">
      <c r="C364" s="12" t="s">
        <v>258</v>
      </c>
      <c r="D364" s="13" t="s">
        <v>956</v>
      </c>
    </row>
    <row r="365" spans="3:4">
      <c r="C365" s="12" t="s">
        <v>258</v>
      </c>
      <c r="D365" s="13" t="s">
        <v>958</v>
      </c>
    </row>
    <row r="366" spans="3:4">
      <c r="C366" s="12" t="s">
        <v>258</v>
      </c>
      <c r="D366" s="13" t="s">
        <v>960</v>
      </c>
    </row>
    <row r="367" spans="3:4">
      <c r="C367" s="12" t="s">
        <v>258</v>
      </c>
      <c r="D367" s="13" t="s">
        <v>310</v>
      </c>
    </row>
    <row r="368" spans="3:4">
      <c r="C368" s="12" t="s">
        <v>258</v>
      </c>
      <c r="D368" s="13" t="s">
        <v>962</v>
      </c>
    </row>
    <row r="369" spans="3:4">
      <c r="C369" s="12" t="s">
        <v>258</v>
      </c>
      <c r="D369" s="13" t="s">
        <v>964</v>
      </c>
    </row>
    <row r="370" spans="3:4">
      <c r="C370" s="12" t="s">
        <v>258</v>
      </c>
      <c r="D370" s="13" t="s">
        <v>966</v>
      </c>
    </row>
    <row r="371" spans="3:4">
      <c r="C371" s="12" t="s">
        <v>258</v>
      </c>
      <c r="D371" s="13" t="s">
        <v>968</v>
      </c>
    </row>
    <row r="372" spans="3:4">
      <c r="C372" s="12" t="s">
        <v>258</v>
      </c>
      <c r="D372" s="13" t="s">
        <v>969</v>
      </c>
    </row>
    <row r="373" spans="3:4">
      <c r="C373" s="12" t="s">
        <v>258</v>
      </c>
      <c r="D373" s="13" t="s">
        <v>971</v>
      </c>
    </row>
    <row r="374" spans="3:4">
      <c r="C374" s="12" t="s">
        <v>258</v>
      </c>
      <c r="D374" s="13" t="s">
        <v>973</v>
      </c>
    </row>
    <row r="375" spans="3:4">
      <c r="C375" s="12" t="s">
        <v>258</v>
      </c>
      <c r="D375" s="13" t="s">
        <v>975</v>
      </c>
    </row>
    <row r="376" spans="3:4">
      <c r="C376" s="12" t="s">
        <v>258</v>
      </c>
      <c r="D376" s="13" t="s">
        <v>977</v>
      </c>
    </row>
    <row r="377" spans="3:4">
      <c r="C377" s="12" t="s">
        <v>258</v>
      </c>
      <c r="D377" s="13" t="s">
        <v>979</v>
      </c>
    </row>
    <row r="378" spans="3:4">
      <c r="C378" s="12" t="s">
        <v>258</v>
      </c>
      <c r="D378" s="13" t="s">
        <v>981</v>
      </c>
    </row>
    <row r="379" spans="3:4">
      <c r="C379" s="12" t="s">
        <v>258</v>
      </c>
      <c r="D379" s="13" t="s">
        <v>983</v>
      </c>
    </row>
    <row r="380" spans="3:4">
      <c r="C380" s="12" t="s">
        <v>258</v>
      </c>
      <c r="D380" s="13" t="s">
        <v>985</v>
      </c>
    </row>
    <row r="381" spans="3:4">
      <c r="C381" s="12" t="s">
        <v>258</v>
      </c>
      <c r="D381" s="13" t="s">
        <v>987</v>
      </c>
    </row>
    <row r="382" spans="3:4">
      <c r="C382" s="12" t="s">
        <v>258</v>
      </c>
      <c r="D382" s="13" t="s">
        <v>989</v>
      </c>
    </row>
    <row r="383" spans="3:4">
      <c r="C383" s="12" t="s">
        <v>258</v>
      </c>
      <c r="D383" s="13" t="s">
        <v>991</v>
      </c>
    </row>
    <row r="384" spans="3:4">
      <c r="C384" s="12" t="s">
        <v>258</v>
      </c>
      <c r="D384" s="13" t="s">
        <v>993</v>
      </c>
    </row>
    <row r="385" spans="3:4">
      <c r="C385" s="12" t="s">
        <v>258</v>
      </c>
      <c r="D385" s="13" t="s">
        <v>995</v>
      </c>
    </row>
    <row r="386" spans="3:4">
      <c r="C386" s="12" t="s">
        <v>258</v>
      </c>
      <c r="D386" s="13" t="s">
        <v>997</v>
      </c>
    </row>
    <row r="387" spans="3:4">
      <c r="C387" s="12" t="s">
        <v>258</v>
      </c>
      <c r="D387" s="13" t="s">
        <v>913</v>
      </c>
    </row>
    <row r="388" spans="3:4">
      <c r="C388" s="12" t="s">
        <v>258</v>
      </c>
      <c r="D388" s="13" t="s">
        <v>1000</v>
      </c>
    </row>
    <row r="389" spans="3:4">
      <c r="C389" s="12" t="s">
        <v>258</v>
      </c>
      <c r="D389" s="13" t="s">
        <v>1001</v>
      </c>
    </row>
    <row r="390" spans="3:4">
      <c r="C390" s="12" t="s">
        <v>258</v>
      </c>
      <c r="D390" s="13" t="s">
        <v>1003</v>
      </c>
    </row>
    <row r="391" spans="3:4">
      <c r="C391" s="12" t="s">
        <v>258</v>
      </c>
      <c r="D391" s="13" t="s">
        <v>1005</v>
      </c>
    </row>
    <row r="392" spans="3:4">
      <c r="C392" s="12" t="s">
        <v>258</v>
      </c>
      <c r="D392" s="13" t="s">
        <v>1007</v>
      </c>
    </row>
    <row r="393" spans="3:4">
      <c r="C393" s="12" t="s">
        <v>258</v>
      </c>
      <c r="D393" s="13" t="s">
        <v>1009</v>
      </c>
    </row>
    <row r="394" spans="3:4">
      <c r="C394" s="12" t="s">
        <v>258</v>
      </c>
      <c r="D394" s="13" t="s">
        <v>1011</v>
      </c>
    </row>
    <row r="395" spans="3:4">
      <c r="C395" s="12" t="s">
        <v>258</v>
      </c>
      <c r="D395" s="13" t="s">
        <v>1013</v>
      </c>
    </row>
    <row r="396" spans="3:4">
      <c r="C396" s="12" t="s">
        <v>258</v>
      </c>
      <c r="D396" s="13" t="s">
        <v>1015</v>
      </c>
    </row>
    <row r="397" spans="3:4">
      <c r="C397" s="12" t="s">
        <v>258</v>
      </c>
      <c r="D397" s="13" t="s">
        <v>1017</v>
      </c>
    </row>
    <row r="398" spans="3:4">
      <c r="C398" s="12" t="s">
        <v>258</v>
      </c>
      <c r="D398" s="13" t="s">
        <v>1019</v>
      </c>
    </row>
    <row r="399" spans="3:4">
      <c r="C399" s="12" t="s">
        <v>258</v>
      </c>
      <c r="D399" s="13" t="s">
        <v>1021</v>
      </c>
    </row>
    <row r="400" spans="3:4">
      <c r="C400" s="12" t="s">
        <v>258</v>
      </c>
      <c r="D400" s="13" t="s">
        <v>1022</v>
      </c>
    </row>
    <row r="401" spans="3:4">
      <c r="C401" s="12" t="s">
        <v>258</v>
      </c>
      <c r="D401" s="13" t="s">
        <v>1024</v>
      </c>
    </row>
    <row r="402" spans="3:4">
      <c r="C402" s="12" t="s">
        <v>258</v>
      </c>
      <c r="D402" s="13" t="s">
        <v>1026</v>
      </c>
    </row>
    <row r="403" spans="3:4">
      <c r="C403" s="12" t="s">
        <v>258</v>
      </c>
      <c r="D403" s="13" t="s">
        <v>1027</v>
      </c>
    </row>
    <row r="404" spans="3:4">
      <c r="C404" s="12" t="s">
        <v>258</v>
      </c>
      <c r="D404" s="13" t="s">
        <v>1029</v>
      </c>
    </row>
    <row r="405" spans="3:4">
      <c r="C405" s="12" t="s">
        <v>258</v>
      </c>
      <c r="D405" s="13" t="s">
        <v>1031</v>
      </c>
    </row>
    <row r="406" spans="3:4">
      <c r="C406" s="12" t="s">
        <v>258</v>
      </c>
      <c r="D406" s="13" t="s">
        <v>1032</v>
      </c>
    </row>
    <row r="407" spans="3:4">
      <c r="C407" s="12" t="s">
        <v>258</v>
      </c>
      <c r="D407" s="13" t="s">
        <v>1034</v>
      </c>
    </row>
    <row r="408" spans="3:4">
      <c r="C408" s="12" t="s">
        <v>258</v>
      </c>
      <c r="D408" s="13" t="s">
        <v>1035</v>
      </c>
    </row>
    <row r="409" spans="3:4">
      <c r="C409" s="12" t="s">
        <v>258</v>
      </c>
      <c r="D409" s="13" t="s">
        <v>1036</v>
      </c>
    </row>
    <row r="410" spans="3:4">
      <c r="C410" s="12" t="s">
        <v>258</v>
      </c>
      <c r="D410" s="13" t="s">
        <v>1038</v>
      </c>
    </row>
    <row r="411" spans="3:4">
      <c r="C411" s="12" t="s">
        <v>258</v>
      </c>
      <c r="D411" s="13" t="s">
        <v>1040</v>
      </c>
    </row>
    <row r="412" spans="3:4">
      <c r="C412" s="12" t="s">
        <v>258</v>
      </c>
      <c r="D412" s="13" t="s">
        <v>1042</v>
      </c>
    </row>
    <row r="413" spans="3:4">
      <c r="C413" s="12" t="s">
        <v>258</v>
      </c>
      <c r="D413" s="13" t="s">
        <v>1044</v>
      </c>
    </row>
    <row r="414" spans="3:4">
      <c r="C414" s="12" t="s">
        <v>258</v>
      </c>
      <c r="D414" s="13" t="s">
        <v>1046</v>
      </c>
    </row>
    <row r="415" spans="3:4">
      <c r="C415" s="12" t="s">
        <v>260</v>
      </c>
      <c r="D415" s="13" t="s">
        <v>425</v>
      </c>
    </row>
    <row r="416" spans="3:4">
      <c r="C416" s="12" t="s">
        <v>260</v>
      </c>
      <c r="D416" s="13" t="s">
        <v>427</v>
      </c>
    </row>
    <row r="417" spans="3:4">
      <c r="C417" s="12" t="s">
        <v>260</v>
      </c>
      <c r="D417" s="13" t="s">
        <v>541</v>
      </c>
    </row>
    <row r="418" spans="3:4">
      <c r="C418" s="12" t="s">
        <v>260</v>
      </c>
      <c r="D418" s="13" t="s">
        <v>543</v>
      </c>
    </row>
    <row r="419" spans="3:4">
      <c r="C419" s="12" t="s">
        <v>260</v>
      </c>
      <c r="D419" s="13" t="s">
        <v>1052</v>
      </c>
    </row>
    <row r="420" spans="3:4">
      <c r="C420" s="12" t="s">
        <v>260</v>
      </c>
      <c r="D420" s="13" t="s">
        <v>803</v>
      </c>
    </row>
    <row r="421" spans="3:4">
      <c r="C421" s="12" t="s">
        <v>260</v>
      </c>
      <c r="D421" s="13" t="s">
        <v>429</v>
      </c>
    </row>
    <row r="422" spans="3:4">
      <c r="C422" s="12" t="s">
        <v>260</v>
      </c>
      <c r="D422" s="13" t="s">
        <v>805</v>
      </c>
    </row>
    <row r="423" spans="3:4">
      <c r="C423" s="12" t="s">
        <v>260</v>
      </c>
      <c r="D423" s="13" t="s">
        <v>807</v>
      </c>
    </row>
    <row r="424" spans="3:4">
      <c r="C424" s="12" t="s">
        <v>260</v>
      </c>
      <c r="D424" s="13" t="s">
        <v>1058</v>
      </c>
    </row>
    <row r="425" spans="3:4">
      <c r="C425" s="12" t="s">
        <v>260</v>
      </c>
      <c r="D425" s="13" t="s">
        <v>1060</v>
      </c>
    </row>
    <row r="426" spans="3:4">
      <c r="C426" s="12" t="s">
        <v>260</v>
      </c>
      <c r="D426" s="13" t="s">
        <v>1062</v>
      </c>
    </row>
    <row r="427" spans="3:4">
      <c r="C427" s="12" t="s">
        <v>260</v>
      </c>
      <c r="D427" s="13" t="s">
        <v>809</v>
      </c>
    </row>
    <row r="428" spans="3:4">
      <c r="C428" s="12" t="s">
        <v>260</v>
      </c>
      <c r="D428" s="13" t="s">
        <v>431</v>
      </c>
    </row>
    <row r="429" spans="3:4">
      <c r="C429" s="12" t="s">
        <v>260</v>
      </c>
      <c r="D429" s="13" t="s">
        <v>380</v>
      </c>
    </row>
    <row r="430" spans="3:4">
      <c r="C430" s="12" t="s">
        <v>260</v>
      </c>
      <c r="D430" s="13" t="s">
        <v>433</v>
      </c>
    </row>
    <row r="431" spans="3:4">
      <c r="C431" s="12" t="s">
        <v>260</v>
      </c>
      <c r="D431" s="13" t="s">
        <v>811</v>
      </c>
    </row>
    <row r="432" spans="3:4">
      <c r="C432" s="12" t="s">
        <v>260</v>
      </c>
      <c r="D432" s="13" t="s">
        <v>1068</v>
      </c>
    </row>
    <row r="433" spans="3:4">
      <c r="C433" s="12" t="s">
        <v>260</v>
      </c>
      <c r="D433" s="13" t="s">
        <v>1070</v>
      </c>
    </row>
    <row r="434" spans="3:4">
      <c r="C434" s="12" t="s">
        <v>260</v>
      </c>
      <c r="D434" s="13" t="s">
        <v>435</v>
      </c>
    </row>
    <row r="435" spans="3:4">
      <c r="C435" s="12" t="s">
        <v>260</v>
      </c>
      <c r="D435" s="13" t="s">
        <v>1073</v>
      </c>
    </row>
    <row r="436" spans="3:4">
      <c r="C436" s="12" t="s">
        <v>260</v>
      </c>
      <c r="D436" s="13" t="s">
        <v>813</v>
      </c>
    </row>
    <row r="437" spans="3:4">
      <c r="C437" s="12" t="s">
        <v>260</v>
      </c>
      <c r="D437" s="13" t="s">
        <v>815</v>
      </c>
    </row>
    <row r="438" spans="3:4">
      <c r="C438" s="12" t="s">
        <v>260</v>
      </c>
      <c r="D438" s="13" t="s">
        <v>817</v>
      </c>
    </row>
    <row r="439" spans="3:4">
      <c r="C439" s="12" t="s">
        <v>260</v>
      </c>
      <c r="D439" s="13" t="s">
        <v>819</v>
      </c>
    </row>
    <row r="440" spans="3:4">
      <c r="C440" s="12" t="s">
        <v>260</v>
      </c>
      <c r="D440" s="13" t="s">
        <v>1079</v>
      </c>
    </row>
    <row r="441" spans="3:4">
      <c r="C441" s="12" t="s">
        <v>260</v>
      </c>
      <c r="D441" s="13" t="s">
        <v>1081</v>
      </c>
    </row>
    <row r="442" spans="3:4">
      <c r="C442" s="12" t="s">
        <v>260</v>
      </c>
      <c r="D442" s="13" t="s">
        <v>1083</v>
      </c>
    </row>
    <row r="443" spans="3:4">
      <c r="C443" s="12" t="s">
        <v>260</v>
      </c>
      <c r="D443" s="13" t="s">
        <v>1084</v>
      </c>
    </row>
    <row r="444" spans="3:4">
      <c r="C444" s="12" t="s">
        <v>260</v>
      </c>
      <c r="D444" s="13" t="s">
        <v>1086</v>
      </c>
    </row>
    <row r="445" spans="3:4">
      <c r="C445" s="12" t="s">
        <v>260</v>
      </c>
      <c r="D445" s="13" t="s">
        <v>821</v>
      </c>
    </row>
    <row r="446" spans="3:4">
      <c r="C446" s="12" t="s">
        <v>260</v>
      </c>
      <c r="D446" s="13" t="s">
        <v>1089</v>
      </c>
    </row>
    <row r="447" spans="3:4">
      <c r="C447" s="12" t="s">
        <v>260</v>
      </c>
      <c r="D447" s="13" t="s">
        <v>1091</v>
      </c>
    </row>
    <row r="448" spans="3:4">
      <c r="C448" s="12" t="s">
        <v>260</v>
      </c>
      <c r="D448" s="13" t="s">
        <v>823</v>
      </c>
    </row>
    <row r="449" spans="3:4">
      <c r="C449" s="12" t="s">
        <v>260</v>
      </c>
      <c r="D449" s="13" t="s">
        <v>1094</v>
      </c>
    </row>
    <row r="450" spans="3:4">
      <c r="C450" s="12" t="s">
        <v>260</v>
      </c>
      <c r="D450" s="13" t="s">
        <v>1096</v>
      </c>
    </row>
    <row r="451" spans="3:4">
      <c r="C451" s="12" t="s">
        <v>260</v>
      </c>
      <c r="D451" s="13" t="s">
        <v>1098</v>
      </c>
    </row>
    <row r="452" spans="3:4">
      <c r="C452" s="12" t="s">
        <v>260</v>
      </c>
      <c r="D452" s="13" t="s">
        <v>1100</v>
      </c>
    </row>
    <row r="453" spans="3:4">
      <c r="C453" s="12" t="s">
        <v>260</v>
      </c>
      <c r="D453" s="13" t="s">
        <v>825</v>
      </c>
    </row>
    <row r="454" spans="3:4">
      <c r="C454" s="12" t="s">
        <v>260</v>
      </c>
      <c r="D454" s="13" t="s">
        <v>827</v>
      </c>
    </row>
    <row r="455" spans="3:4">
      <c r="C455" s="12" t="s">
        <v>260</v>
      </c>
      <c r="D455" s="13" t="s">
        <v>829</v>
      </c>
    </row>
    <row r="456" spans="3:4">
      <c r="C456" s="12" t="s">
        <v>260</v>
      </c>
      <c r="D456" s="13" t="s">
        <v>831</v>
      </c>
    </row>
    <row r="457" spans="3:4">
      <c r="C457" s="12" t="s">
        <v>260</v>
      </c>
      <c r="D457" s="13" t="s">
        <v>833</v>
      </c>
    </row>
    <row r="458" spans="3:4">
      <c r="C458" s="12" t="s">
        <v>260</v>
      </c>
      <c r="D458" s="13" t="s">
        <v>545</v>
      </c>
    </row>
    <row r="459" spans="3:4">
      <c r="C459" s="12" t="s">
        <v>262</v>
      </c>
      <c r="D459" s="13" t="s">
        <v>547</v>
      </c>
    </row>
    <row r="460" spans="3:4">
      <c r="C460" s="12" t="s">
        <v>262</v>
      </c>
      <c r="D460" s="13" t="s">
        <v>1101</v>
      </c>
    </row>
    <row r="461" spans="3:4">
      <c r="C461" s="12" t="s">
        <v>262</v>
      </c>
      <c r="D461" s="13" t="s">
        <v>835</v>
      </c>
    </row>
    <row r="462" spans="3:4">
      <c r="C462" s="12" t="s">
        <v>262</v>
      </c>
      <c r="D462" s="13" t="s">
        <v>1102</v>
      </c>
    </row>
    <row r="463" spans="3:4">
      <c r="C463" s="12" t="s">
        <v>262</v>
      </c>
      <c r="D463" s="13" t="s">
        <v>837</v>
      </c>
    </row>
    <row r="464" spans="3:4">
      <c r="C464" s="12" t="s">
        <v>262</v>
      </c>
      <c r="D464" s="13" t="s">
        <v>839</v>
      </c>
    </row>
    <row r="465" spans="3:4">
      <c r="C465" s="12" t="s">
        <v>262</v>
      </c>
      <c r="D465" s="13" t="s">
        <v>841</v>
      </c>
    </row>
    <row r="466" spans="3:4">
      <c r="C466" s="12" t="s">
        <v>262</v>
      </c>
      <c r="D466" s="13" t="s">
        <v>843</v>
      </c>
    </row>
    <row r="467" spans="3:4">
      <c r="C467" s="12" t="s">
        <v>262</v>
      </c>
      <c r="D467" s="13" t="s">
        <v>845</v>
      </c>
    </row>
    <row r="468" spans="3:4">
      <c r="C468" s="12" t="s">
        <v>262</v>
      </c>
      <c r="D468" s="13" t="s">
        <v>1103</v>
      </c>
    </row>
    <row r="469" spans="3:4">
      <c r="C469" s="12" t="s">
        <v>262</v>
      </c>
      <c r="D469" s="13" t="s">
        <v>1104</v>
      </c>
    </row>
    <row r="470" spans="3:4">
      <c r="C470" s="12" t="s">
        <v>262</v>
      </c>
      <c r="D470" s="13" t="s">
        <v>847</v>
      </c>
    </row>
    <row r="471" spans="3:4">
      <c r="C471" s="12" t="s">
        <v>262</v>
      </c>
      <c r="D471" s="13" t="s">
        <v>1105</v>
      </c>
    </row>
    <row r="472" spans="3:4">
      <c r="C472" s="12" t="s">
        <v>262</v>
      </c>
      <c r="D472" s="13" t="s">
        <v>849</v>
      </c>
    </row>
    <row r="473" spans="3:4">
      <c r="C473" s="12" t="s">
        <v>262</v>
      </c>
      <c r="D473" s="13" t="s">
        <v>1106</v>
      </c>
    </row>
    <row r="474" spans="3:4">
      <c r="C474" s="12" t="s">
        <v>262</v>
      </c>
      <c r="D474" s="13" t="s">
        <v>1107</v>
      </c>
    </row>
    <row r="475" spans="3:4">
      <c r="C475" s="12" t="s">
        <v>262</v>
      </c>
      <c r="D475" s="13" t="s">
        <v>1108</v>
      </c>
    </row>
    <row r="476" spans="3:4">
      <c r="C476" s="12" t="s">
        <v>262</v>
      </c>
      <c r="D476" s="13" t="s">
        <v>1109</v>
      </c>
    </row>
    <row r="477" spans="3:4">
      <c r="C477" s="12" t="s">
        <v>262</v>
      </c>
      <c r="D477" s="13" t="s">
        <v>1110</v>
      </c>
    </row>
    <row r="478" spans="3:4">
      <c r="C478" s="12" t="s">
        <v>262</v>
      </c>
      <c r="D478" s="13" t="s">
        <v>851</v>
      </c>
    </row>
    <row r="479" spans="3:4">
      <c r="C479" s="12" t="s">
        <v>262</v>
      </c>
      <c r="D479" s="13" t="s">
        <v>549</v>
      </c>
    </row>
    <row r="480" spans="3:4">
      <c r="C480" s="12" t="s">
        <v>262</v>
      </c>
      <c r="D480" s="13" t="s">
        <v>1111</v>
      </c>
    </row>
    <row r="481" spans="3:4">
      <c r="C481" s="12" t="s">
        <v>262</v>
      </c>
      <c r="D481" s="13" t="s">
        <v>1112</v>
      </c>
    </row>
    <row r="482" spans="3:4">
      <c r="C482" s="12" t="s">
        <v>262</v>
      </c>
      <c r="D482" s="13" t="s">
        <v>1113</v>
      </c>
    </row>
    <row r="483" spans="3:4">
      <c r="C483" s="12" t="s">
        <v>262</v>
      </c>
      <c r="D483" s="13" t="s">
        <v>1114</v>
      </c>
    </row>
    <row r="484" spans="3:4">
      <c r="C484" s="12" t="s">
        <v>264</v>
      </c>
      <c r="D484" s="13" t="s">
        <v>853</v>
      </c>
    </row>
    <row r="485" spans="3:4">
      <c r="C485" s="12" t="s">
        <v>264</v>
      </c>
      <c r="D485" s="13" t="s">
        <v>551</v>
      </c>
    </row>
    <row r="486" spans="3:4">
      <c r="C486" s="12" t="s">
        <v>264</v>
      </c>
      <c r="D486" s="13" t="s">
        <v>1115</v>
      </c>
    </row>
    <row r="487" spans="3:4">
      <c r="C487" s="12" t="s">
        <v>264</v>
      </c>
      <c r="D487" s="13" t="s">
        <v>855</v>
      </c>
    </row>
    <row r="488" spans="3:4">
      <c r="C488" s="12" t="s">
        <v>264</v>
      </c>
      <c r="D488" s="13" t="s">
        <v>857</v>
      </c>
    </row>
    <row r="489" spans="3:4">
      <c r="C489" s="12" t="s">
        <v>264</v>
      </c>
      <c r="D489" s="13" t="s">
        <v>1116</v>
      </c>
    </row>
    <row r="490" spans="3:4">
      <c r="C490" s="12" t="s">
        <v>264</v>
      </c>
      <c r="D490" s="13" t="s">
        <v>1117</v>
      </c>
    </row>
    <row r="491" spans="3:4">
      <c r="C491" s="12" t="s">
        <v>264</v>
      </c>
      <c r="D491" s="13" t="s">
        <v>859</v>
      </c>
    </row>
    <row r="492" spans="3:4">
      <c r="C492" s="12" t="s">
        <v>264</v>
      </c>
      <c r="D492" s="13" t="s">
        <v>1118</v>
      </c>
    </row>
    <row r="493" spans="3:4">
      <c r="C493" s="12" t="s">
        <v>264</v>
      </c>
      <c r="D493" s="13" t="s">
        <v>1119</v>
      </c>
    </row>
    <row r="494" spans="3:4">
      <c r="C494" s="12" t="s">
        <v>264</v>
      </c>
      <c r="D494" s="13" t="s">
        <v>1120</v>
      </c>
    </row>
    <row r="495" spans="3:4">
      <c r="C495" s="12" t="s">
        <v>264</v>
      </c>
      <c r="D495" s="13" t="s">
        <v>1121</v>
      </c>
    </row>
    <row r="496" spans="3:4">
      <c r="C496" s="12" t="s">
        <v>264</v>
      </c>
      <c r="D496" s="13" t="s">
        <v>1122</v>
      </c>
    </row>
    <row r="497" spans="3:4">
      <c r="C497" s="12" t="s">
        <v>264</v>
      </c>
      <c r="D497" s="13" t="s">
        <v>1123</v>
      </c>
    </row>
    <row r="498" spans="3:4">
      <c r="C498" s="12" t="s">
        <v>264</v>
      </c>
      <c r="D498" s="13" t="s">
        <v>1124</v>
      </c>
    </row>
    <row r="499" spans="3:4">
      <c r="C499" s="12" t="s">
        <v>264</v>
      </c>
      <c r="D499" s="13" t="s">
        <v>1125</v>
      </c>
    </row>
    <row r="500" spans="3:4">
      <c r="C500" s="12" t="s">
        <v>264</v>
      </c>
      <c r="D500" s="13" t="s">
        <v>1126</v>
      </c>
    </row>
    <row r="501" spans="3:4">
      <c r="C501" s="12" t="s">
        <v>264</v>
      </c>
      <c r="D501" s="13" t="s">
        <v>1127</v>
      </c>
    </row>
    <row r="502" spans="3:4">
      <c r="C502" s="12" t="s">
        <v>264</v>
      </c>
      <c r="D502" s="13" t="s">
        <v>1128</v>
      </c>
    </row>
    <row r="503" spans="3:4">
      <c r="C503" s="12" t="s">
        <v>264</v>
      </c>
      <c r="D503" s="13" t="s">
        <v>1129</v>
      </c>
    </row>
    <row r="504" spans="3:4">
      <c r="C504" s="12" t="s">
        <v>264</v>
      </c>
      <c r="D504" s="13" t="s">
        <v>1130</v>
      </c>
    </row>
    <row r="505" spans="3:4">
      <c r="C505" s="12" t="s">
        <v>264</v>
      </c>
      <c r="D505" s="13" t="s">
        <v>1131</v>
      </c>
    </row>
    <row r="506" spans="3:4">
      <c r="C506" s="12" t="s">
        <v>264</v>
      </c>
      <c r="D506" s="13" t="s">
        <v>1132</v>
      </c>
    </row>
    <row r="507" spans="3:4">
      <c r="C507" s="12" t="s">
        <v>264</v>
      </c>
      <c r="D507" s="13" t="s">
        <v>1133</v>
      </c>
    </row>
    <row r="508" spans="3:4">
      <c r="C508" s="12" t="s">
        <v>264</v>
      </c>
      <c r="D508" s="13" t="s">
        <v>1134</v>
      </c>
    </row>
    <row r="509" spans="3:4">
      <c r="C509" s="12" t="s">
        <v>264</v>
      </c>
      <c r="D509" s="13" t="s">
        <v>1135</v>
      </c>
    </row>
    <row r="510" spans="3:4">
      <c r="C510" s="12" t="s">
        <v>264</v>
      </c>
      <c r="D510" s="13" t="s">
        <v>1136</v>
      </c>
    </row>
    <row r="511" spans="3:4">
      <c r="C511" s="12" t="s">
        <v>264</v>
      </c>
      <c r="D511" s="13" t="s">
        <v>1000</v>
      </c>
    </row>
    <row r="512" spans="3:4">
      <c r="C512" s="12" t="s">
        <v>264</v>
      </c>
      <c r="D512" s="13" t="s">
        <v>1137</v>
      </c>
    </row>
    <row r="513" spans="3:4">
      <c r="C513" s="12" t="s">
        <v>264</v>
      </c>
      <c r="D513" s="13" t="s">
        <v>863</v>
      </c>
    </row>
    <row r="514" spans="3:4">
      <c r="C514" s="12" t="s">
        <v>264</v>
      </c>
      <c r="D514" s="13" t="s">
        <v>1138</v>
      </c>
    </row>
    <row r="515" spans="3:4">
      <c r="C515" s="12" t="s">
        <v>264</v>
      </c>
      <c r="D515" s="13" t="s">
        <v>1139</v>
      </c>
    </row>
    <row r="516" spans="3:4">
      <c r="C516" s="12" t="s">
        <v>264</v>
      </c>
      <c r="D516" s="13" t="s">
        <v>1140</v>
      </c>
    </row>
    <row r="517" spans="3:4">
      <c r="C517" s="12" t="s">
        <v>264</v>
      </c>
      <c r="D517" s="13" t="s">
        <v>1141</v>
      </c>
    </row>
    <row r="518" spans="3:4">
      <c r="C518" s="12" t="s">
        <v>264</v>
      </c>
      <c r="D518" s="13" t="s">
        <v>1142</v>
      </c>
    </row>
    <row r="519" spans="3:4">
      <c r="C519" s="12" t="s">
        <v>266</v>
      </c>
      <c r="D519" s="13" t="s">
        <v>308</v>
      </c>
    </row>
    <row r="520" spans="3:4">
      <c r="C520" s="12" t="s">
        <v>266</v>
      </c>
      <c r="D520" s="13" t="s">
        <v>553</v>
      </c>
    </row>
    <row r="521" spans="3:4">
      <c r="C521" s="12" t="s">
        <v>266</v>
      </c>
      <c r="D521" s="13" t="s">
        <v>865</v>
      </c>
    </row>
    <row r="522" spans="3:4">
      <c r="C522" s="12" t="s">
        <v>266</v>
      </c>
      <c r="D522" s="13" t="s">
        <v>437</v>
      </c>
    </row>
    <row r="523" spans="3:4">
      <c r="C523" s="12" t="s">
        <v>266</v>
      </c>
      <c r="D523" s="13" t="s">
        <v>555</v>
      </c>
    </row>
    <row r="524" spans="3:4">
      <c r="C524" s="12" t="s">
        <v>266</v>
      </c>
      <c r="D524" s="13" t="s">
        <v>1143</v>
      </c>
    </row>
    <row r="525" spans="3:4">
      <c r="C525" s="12" t="s">
        <v>266</v>
      </c>
      <c r="D525" s="13" t="s">
        <v>557</v>
      </c>
    </row>
    <row r="526" spans="3:4">
      <c r="C526" s="12" t="s">
        <v>266</v>
      </c>
      <c r="D526" s="13" t="s">
        <v>1144</v>
      </c>
    </row>
    <row r="527" spans="3:4">
      <c r="C527" s="12" t="s">
        <v>266</v>
      </c>
      <c r="D527" s="13" t="s">
        <v>560</v>
      </c>
    </row>
    <row r="528" spans="3:4">
      <c r="C528" s="12" t="s">
        <v>266</v>
      </c>
      <c r="D528" s="13" t="s">
        <v>1145</v>
      </c>
    </row>
    <row r="529" spans="3:4">
      <c r="C529" s="12" t="s">
        <v>266</v>
      </c>
      <c r="D529" s="13" t="s">
        <v>562</v>
      </c>
    </row>
    <row r="530" spans="3:4">
      <c r="C530" s="12" t="s">
        <v>266</v>
      </c>
      <c r="D530" s="13" t="s">
        <v>564</v>
      </c>
    </row>
    <row r="531" spans="3:4">
      <c r="C531" s="12" t="s">
        <v>266</v>
      </c>
      <c r="D531" s="13" t="s">
        <v>566</v>
      </c>
    </row>
    <row r="532" spans="3:4">
      <c r="C532" s="12" t="s">
        <v>266</v>
      </c>
      <c r="D532" s="13" t="s">
        <v>568</v>
      </c>
    </row>
    <row r="533" spans="3:4">
      <c r="C533" s="12" t="s">
        <v>266</v>
      </c>
      <c r="D533" s="13" t="s">
        <v>570</v>
      </c>
    </row>
    <row r="534" spans="3:4">
      <c r="C534" s="12" t="s">
        <v>266</v>
      </c>
      <c r="D534" s="13" t="s">
        <v>867</v>
      </c>
    </row>
    <row r="535" spans="3:4">
      <c r="C535" s="12" t="s">
        <v>266</v>
      </c>
      <c r="D535" s="13" t="s">
        <v>572</v>
      </c>
    </row>
    <row r="536" spans="3:4">
      <c r="C536" s="12" t="s">
        <v>266</v>
      </c>
      <c r="D536" s="13" t="s">
        <v>439</v>
      </c>
    </row>
    <row r="537" spans="3:4">
      <c r="C537" s="12" t="s">
        <v>266</v>
      </c>
      <c r="D537" s="13" t="s">
        <v>574</v>
      </c>
    </row>
    <row r="538" spans="3:4">
      <c r="C538" s="12" t="s">
        <v>266</v>
      </c>
      <c r="D538" s="13" t="s">
        <v>576</v>
      </c>
    </row>
    <row r="539" spans="3:4">
      <c r="C539" s="12" t="s">
        <v>266</v>
      </c>
      <c r="D539" s="13" t="s">
        <v>441</v>
      </c>
    </row>
    <row r="540" spans="3:4">
      <c r="C540" s="12" t="s">
        <v>266</v>
      </c>
      <c r="D540" s="13" t="s">
        <v>578</v>
      </c>
    </row>
    <row r="541" spans="3:4">
      <c r="C541" s="12" t="s">
        <v>266</v>
      </c>
      <c r="D541" s="13" t="s">
        <v>382</v>
      </c>
    </row>
    <row r="542" spans="3:4">
      <c r="C542" s="12" t="s">
        <v>266</v>
      </c>
      <c r="D542" s="13" t="s">
        <v>1146</v>
      </c>
    </row>
    <row r="543" spans="3:4">
      <c r="C543" s="12" t="s">
        <v>266</v>
      </c>
      <c r="D543" s="13" t="s">
        <v>1147</v>
      </c>
    </row>
    <row r="544" spans="3:4">
      <c r="C544" s="12" t="s">
        <v>266</v>
      </c>
      <c r="D544" s="13" t="s">
        <v>443</v>
      </c>
    </row>
    <row r="545" spans="3:4">
      <c r="C545" s="12" t="s">
        <v>266</v>
      </c>
      <c r="D545" s="13" t="s">
        <v>580</v>
      </c>
    </row>
    <row r="546" spans="3:4">
      <c r="C546" s="12" t="s">
        <v>266</v>
      </c>
      <c r="D546" s="13" t="s">
        <v>582</v>
      </c>
    </row>
    <row r="547" spans="3:4">
      <c r="C547" s="12" t="s">
        <v>266</v>
      </c>
      <c r="D547" s="13" t="s">
        <v>584</v>
      </c>
    </row>
    <row r="548" spans="3:4">
      <c r="C548" s="12" t="s">
        <v>266</v>
      </c>
      <c r="D548" s="13" t="s">
        <v>445</v>
      </c>
    </row>
    <row r="549" spans="3:4">
      <c r="C549" s="12" t="s">
        <v>266</v>
      </c>
      <c r="D549" s="13" t="s">
        <v>586</v>
      </c>
    </row>
    <row r="550" spans="3:4">
      <c r="C550" s="12" t="s">
        <v>266</v>
      </c>
      <c r="D550" s="13" t="s">
        <v>588</v>
      </c>
    </row>
    <row r="551" spans="3:4">
      <c r="C551" s="12" t="s">
        <v>266</v>
      </c>
      <c r="D551" s="13" t="s">
        <v>590</v>
      </c>
    </row>
    <row r="552" spans="3:4">
      <c r="C552" s="12" t="s">
        <v>266</v>
      </c>
      <c r="D552" s="13" t="s">
        <v>592</v>
      </c>
    </row>
    <row r="553" spans="3:4">
      <c r="C553" s="12" t="s">
        <v>266</v>
      </c>
      <c r="D553" s="13" t="s">
        <v>594</v>
      </c>
    </row>
    <row r="554" spans="3:4">
      <c r="C554" s="12" t="s">
        <v>266</v>
      </c>
      <c r="D554" s="13" t="s">
        <v>596</v>
      </c>
    </row>
    <row r="555" spans="3:4">
      <c r="C555" s="12" t="s">
        <v>266</v>
      </c>
      <c r="D555" s="13" t="s">
        <v>869</v>
      </c>
    </row>
    <row r="556" spans="3:4">
      <c r="C556" s="12" t="s">
        <v>266</v>
      </c>
      <c r="D556" s="13" t="s">
        <v>598</v>
      </c>
    </row>
    <row r="557" spans="3:4">
      <c r="C557" s="12" t="s">
        <v>266</v>
      </c>
      <c r="D557" s="13" t="s">
        <v>447</v>
      </c>
    </row>
    <row r="558" spans="3:4">
      <c r="C558" s="12" t="s">
        <v>266</v>
      </c>
      <c r="D558" s="13" t="s">
        <v>600</v>
      </c>
    </row>
    <row r="559" spans="3:4">
      <c r="C559" s="12" t="s">
        <v>266</v>
      </c>
      <c r="D559" s="13" t="s">
        <v>602</v>
      </c>
    </row>
    <row r="560" spans="3:4">
      <c r="C560" s="12" t="s">
        <v>266</v>
      </c>
      <c r="D560" s="13" t="s">
        <v>604</v>
      </c>
    </row>
    <row r="561" spans="3:4">
      <c r="C561" s="12" t="s">
        <v>266</v>
      </c>
      <c r="D561" s="13" t="s">
        <v>871</v>
      </c>
    </row>
    <row r="562" spans="3:4">
      <c r="C562" s="12" t="s">
        <v>266</v>
      </c>
      <c r="D562" s="13" t="s">
        <v>873</v>
      </c>
    </row>
    <row r="563" spans="3:4">
      <c r="C563" s="12" t="s">
        <v>266</v>
      </c>
      <c r="D563" s="13" t="s">
        <v>875</v>
      </c>
    </row>
    <row r="564" spans="3:4">
      <c r="C564" s="12" t="s">
        <v>266</v>
      </c>
      <c r="D564" s="13" t="s">
        <v>1148</v>
      </c>
    </row>
    <row r="565" spans="3:4">
      <c r="C565" s="12" t="s">
        <v>266</v>
      </c>
      <c r="D565" s="13" t="s">
        <v>1149</v>
      </c>
    </row>
    <row r="566" spans="3:4">
      <c r="C566" s="12" t="s">
        <v>266</v>
      </c>
      <c r="D566" s="13" t="s">
        <v>877</v>
      </c>
    </row>
    <row r="567" spans="3:4">
      <c r="C567" s="12" t="s">
        <v>266</v>
      </c>
      <c r="D567" s="13" t="s">
        <v>879</v>
      </c>
    </row>
    <row r="568" spans="3:4">
      <c r="C568" s="12" t="s">
        <v>266</v>
      </c>
      <c r="D568" s="13" t="s">
        <v>881</v>
      </c>
    </row>
    <row r="569" spans="3:4">
      <c r="C569" s="12" t="s">
        <v>266</v>
      </c>
      <c r="D569" s="13" t="s">
        <v>1150</v>
      </c>
    </row>
    <row r="570" spans="3:4">
      <c r="C570" s="12" t="s">
        <v>266</v>
      </c>
      <c r="D570" s="13" t="s">
        <v>1151</v>
      </c>
    </row>
    <row r="571" spans="3:4">
      <c r="C571" s="12" t="s">
        <v>266</v>
      </c>
      <c r="D571" s="13" t="s">
        <v>1152</v>
      </c>
    </row>
    <row r="572" spans="3:4">
      <c r="C572" s="12" t="s">
        <v>266</v>
      </c>
      <c r="D572" s="13" t="s">
        <v>1153</v>
      </c>
    </row>
    <row r="573" spans="3:4">
      <c r="C573" s="12" t="s">
        <v>266</v>
      </c>
      <c r="D573" s="13" t="s">
        <v>1154</v>
      </c>
    </row>
    <row r="574" spans="3:4">
      <c r="C574" s="12" t="s">
        <v>266</v>
      </c>
      <c r="D574" s="13" t="s">
        <v>1155</v>
      </c>
    </row>
    <row r="575" spans="3:4">
      <c r="C575" s="12" t="s">
        <v>266</v>
      </c>
      <c r="D575" s="13" t="s">
        <v>822</v>
      </c>
    </row>
    <row r="576" spans="3:4">
      <c r="C576" s="12" t="s">
        <v>266</v>
      </c>
      <c r="D576" s="13" t="s">
        <v>1156</v>
      </c>
    </row>
    <row r="577" spans="3:4">
      <c r="C577" s="12" t="s">
        <v>266</v>
      </c>
      <c r="D577" s="13" t="s">
        <v>1157</v>
      </c>
    </row>
    <row r="578" spans="3:4">
      <c r="C578" s="12" t="s">
        <v>266</v>
      </c>
      <c r="D578" s="13" t="s">
        <v>883</v>
      </c>
    </row>
    <row r="579" spans="3:4">
      <c r="C579" s="12" t="s">
        <v>266</v>
      </c>
      <c r="D579" s="13" t="s">
        <v>606</v>
      </c>
    </row>
    <row r="580" spans="3:4">
      <c r="C580" s="12" t="s">
        <v>266</v>
      </c>
      <c r="D580" s="13" t="s">
        <v>608</v>
      </c>
    </row>
    <row r="581" spans="3:4">
      <c r="C581" s="12" t="s">
        <v>266</v>
      </c>
      <c r="D581" s="13" t="s">
        <v>610</v>
      </c>
    </row>
    <row r="582" spans="3:4">
      <c r="C582" s="12" t="s">
        <v>268</v>
      </c>
      <c r="D582" s="13" t="s">
        <v>311</v>
      </c>
    </row>
    <row r="583" spans="3:4">
      <c r="C583" s="12" t="s">
        <v>268</v>
      </c>
      <c r="D583" s="13" t="s">
        <v>1158</v>
      </c>
    </row>
    <row r="584" spans="3:4">
      <c r="C584" s="12" t="s">
        <v>268</v>
      </c>
      <c r="D584" s="13" t="s">
        <v>449</v>
      </c>
    </row>
    <row r="585" spans="3:4">
      <c r="C585" s="12" t="s">
        <v>268</v>
      </c>
      <c r="D585" s="13" t="s">
        <v>386</v>
      </c>
    </row>
    <row r="586" spans="3:4">
      <c r="C586" s="12" t="s">
        <v>268</v>
      </c>
      <c r="D586" s="13" t="s">
        <v>1159</v>
      </c>
    </row>
    <row r="587" spans="3:4">
      <c r="C587" s="12" t="s">
        <v>268</v>
      </c>
      <c r="D587" s="13" t="s">
        <v>612</v>
      </c>
    </row>
    <row r="588" spans="3:4">
      <c r="C588" s="12" t="s">
        <v>268</v>
      </c>
      <c r="D588" s="13" t="s">
        <v>451</v>
      </c>
    </row>
    <row r="589" spans="3:4">
      <c r="C589" s="12" t="s">
        <v>268</v>
      </c>
      <c r="D589" s="13" t="s">
        <v>614</v>
      </c>
    </row>
    <row r="590" spans="3:4">
      <c r="C590" s="12" t="s">
        <v>268</v>
      </c>
      <c r="D590" s="13" t="s">
        <v>616</v>
      </c>
    </row>
    <row r="591" spans="3:4">
      <c r="C591" s="12" t="s">
        <v>268</v>
      </c>
      <c r="D591" s="13" t="s">
        <v>388</v>
      </c>
    </row>
    <row r="592" spans="3:4">
      <c r="C592" s="12" t="s">
        <v>268</v>
      </c>
      <c r="D592" s="13" t="s">
        <v>453</v>
      </c>
    </row>
    <row r="593" spans="3:4">
      <c r="C593" s="12" t="s">
        <v>268</v>
      </c>
      <c r="D593" s="13" t="s">
        <v>885</v>
      </c>
    </row>
    <row r="594" spans="3:4">
      <c r="C594" s="12" t="s">
        <v>268</v>
      </c>
      <c r="D594" s="13" t="s">
        <v>1160</v>
      </c>
    </row>
    <row r="595" spans="3:4">
      <c r="C595" s="12" t="s">
        <v>268</v>
      </c>
      <c r="D595" s="13" t="s">
        <v>390</v>
      </c>
    </row>
    <row r="596" spans="3:4">
      <c r="C596" s="12" t="s">
        <v>268</v>
      </c>
      <c r="D596" s="13" t="s">
        <v>618</v>
      </c>
    </row>
    <row r="597" spans="3:4">
      <c r="C597" s="12" t="s">
        <v>268</v>
      </c>
      <c r="D597" s="13" t="s">
        <v>1161</v>
      </c>
    </row>
    <row r="598" spans="3:4">
      <c r="C598" s="12" t="s">
        <v>268</v>
      </c>
      <c r="D598" s="13" t="s">
        <v>455</v>
      </c>
    </row>
    <row r="599" spans="3:4">
      <c r="C599" s="12" t="s">
        <v>268</v>
      </c>
      <c r="D599" s="13" t="s">
        <v>620</v>
      </c>
    </row>
    <row r="600" spans="3:4">
      <c r="C600" s="12" t="s">
        <v>268</v>
      </c>
      <c r="D600" s="13" t="s">
        <v>457</v>
      </c>
    </row>
    <row r="601" spans="3:4">
      <c r="C601" s="12" t="s">
        <v>268</v>
      </c>
      <c r="D601" s="13" t="s">
        <v>622</v>
      </c>
    </row>
    <row r="602" spans="3:4">
      <c r="C602" s="12" t="s">
        <v>268</v>
      </c>
      <c r="D602" s="13" t="s">
        <v>1162</v>
      </c>
    </row>
    <row r="603" spans="3:4">
      <c r="C603" s="12" t="s">
        <v>268</v>
      </c>
      <c r="D603" s="13" t="s">
        <v>624</v>
      </c>
    </row>
    <row r="604" spans="3:4">
      <c r="C604" s="12" t="s">
        <v>268</v>
      </c>
      <c r="D604" s="13" t="s">
        <v>887</v>
      </c>
    </row>
    <row r="605" spans="3:4">
      <c r="C605" s="12" t="s">
        <v>268</v>
      </c>
      <c r="D605" s="13" t="s">
        <v>889</v>
      </c>
    </row>
    <row r="606" spans="3:4">
      <c r="C606" s="12" t="s">
        <v>268</v>
      </c>
      <c r="D606" s="13" t="s">
        <v>314</v>
      </c>
    </row>
    <row r="607" spans="3:4">
      <c r="C607" s="12" t="s">
        <v>268</v>
      </c>
      <c r="D607" s="13" t="s">
        <v>459</v>
      </c>
    </row>
    <row r="608" spans="3:4">
      <c r="C608" s="12" t="s">
        <v>268</v>
      </c>
      <c r="D608" s="13" t="s">
        <v>461</v>
      </c>
    </row>
    <row r="609" spans="3:4">
      <c r="C609" s="12" t="s">
        <v>268</v>
      </c>
      <c r="D609" s="13" t="s">
        <v>891</v>
      </c>
    </row>
    <row r="610" spans="3:4">
      <c r="C610" s="12" t="s">
        <v>268</v>
      </c>
      <c r="D610" s="13" t="s">
        <v>463</v>
      </c>
    </row>
    <row r="611" spans="3:4">
      <c r="C611" s="12" t="s">
        <v>268</v>
      </c>
      <c r="D611" s="13" t="s">
        <v>626</v>
      </c>
    </row>
    <row r="612" spans="3:4">
      <c r="C612" s="12" t="s">
        <v>268</v>
      </c>
      <c r="D612" s="13" t="s">
        <v>1163</v>
      </c>
    </row>
    <row r="613" spans="3:4">
      <c r="C613" s="12" t="s">
        <v>268</v>
      </c>
      <c r="D613" s="13" t="s">
        <v>1164</v>
      </c>
    </row>
    <row r="614" spans="3:4">
      <c r="C614" s="12" t="s">
        <v>268</v>
      </c>
      <c r="D614" s="13" t="s">
        <v>1165</v>
      </c>
    </row>
    <row r="615" spans="3:4">
      <c r="C615" s="12" t="s">
        <v>268</v>
      </c>
      <c r="D615" s="13" t="s">
        <v>1166</v>
      </c>
    </row>
    <row r="616" spans="3:4">
      <c r="C616" s="12" t="s">
        <v>268</v>
      </c>
      <c r="D616" s="13" t="s">
        <v>894</v>
      </c>
    </row>
    <row r="617" spans="3:4">
      <c r="C617" s="12" t="s">
        <v>268</v>
      </c>
      <c r="D617" s="13" t="s">
        <v>1167</v>
      </c>
    </row>
    <row r="618" spans="3:4">
      <c r="C618" s="12" t="s">
        <v>268</v>
      </c>
      <c r="D618" s="13" t="s">
        <v>896</v>
      </c>
    </row>
    <row r="619" spans="3:4">
      <c r="C619" s="12" t="s">
        <v>268</v>
      </c>
      <c r="D619" s="13" t="s">
        <v>628</v>
      </c>
    </row>
    <row r="620" spans="3:4">
      <c r="C620" s="12" t="s">
        <v>268</v>
      </c>
      <c r="D620" s="13" t="s">
        <v>465</v>
      </c>
    </row>
    <row r="621" spans="3:4">
      <c r="C621" s="12" t="s">
        <v>268</v>
      </c>
      <c r="D621" s="13" t="s">
        <v>1168</v>
      </c>
    </row>
    <row r="622" spans="3:4">
      <c r="C622" s="12" t="s">
        <v>268</v>
      </c>
      <c r="D622" s="13" t="s">
        <v>1169</v>
      </c>
    </row>
    <row r="623" spans="3:4">
      <c r="C623" s="12" t="s">
        <v>268</v>
      </c>
      <c r="D623" s="13" t="s">
        <v>1170</v>
      </c>
    </row>
    <row r="624" spans="3:4">
      <c r="C624" s="12" t="s">
        <v>268</v>
      </c>
      <c r="D624" s="13" t="s">
        <v>1171</v>
      </c>
    </row>
    <row r="625" spans="3:4">
      <c r="C625" s="12" t="s">
        <v>268</v>
      </c>
      <c r="D625" s="13" t="s">
        <v>1172</v>
      </c>
    </row>
    <row r="626" spans="3:4">
      <c r="C626" s="12" t="s">
        <v>268</v>
      </c>
      <c r="D626" s="13" t="s">
        <v>1173</v>
      </c>
    </row>
    <row r="627" spans="3:4">
      <c r="C627" s="12" t="s">
        <v>268</v>
      </c>
      <c r="D627" s="13" t="s">
        <v>1174</v>
      </c>
    </row>
    <row r="628" spans="3:4">
      <c r="C628" s="12" t="s">
        <v>268</v>
      </c>
      <c r="D628" s="13" t="s">
        <v>1175</v>
      </c>
    </row>
    <row r="629" spans="3:4">
      <c r="C629" s="12" t="s">
        <v>268</v>
      </c>
      <c r="D629" s="13" t="s">
        <v>1176</v>
      </c>
    </row>
    <row r="630" spans="3:4">
      <c r="C630" s="12" t="s">
        <v>268</v>
      </c>
      <c r="D630" s="13" t="s">
        <v>1177</v>
      </c>
    </row>
    <row r="631" spans="3:4">
      <c r="C631" s="12" t="s">
        <v>268</v>
      </c>
      <c r="D631" s="13" t="s">
        <v>898</v>
      </c>
    </row>
    <row r="632" spans="3:4">
      <c r="C632" s="12" t="s">
        <v>268</v>
      </c>
      <c r="D632" s="13" t="s">
        <v>900</v>
      </c>
    </row>
    <row r="633" spans="3:4">
      <c r="C633" s="12" t="s">
        <v>268</v>
      </c>
      <c r="D633" s="13" t="s">
        <v>1178</v>
      </c>
    </row>
    <row r="634" spans="3:4">
      <c r="C634" s="12" t="s">
        <v>268</v>
      </c>
      <c r="D634" s="13" t="s">
        <v>1179</v>
      </c>
    </row>
    <row r="635" spans="3:4">
      <c r="C635" s="12" t="s">
        <v>268</v>
      </c>
      <c r="D635" s="13" t="s">
        <v>1180</v>
      </c>
    </row>
    <row r="636" spans="3:4">
      <c r="C636" s="12" t="s">
        <v>4</v>
      </c>
      <c r="D636" s="13" t="s">
        <v>5</v>
      </c>
    </row>
    <row r="637" spans="3:4">
      <c r="C637" s="12" t="s">
        <v>4</v>
      </c>
      <c r="D637" s="13" t="s">
        <v>1181</v>
      </c>
    </row>
    <row r="638" spans="3:4">
      <c r="C638" s="12" t="s">
        <v>4</v>
      </c>
      <c r="D638" s="13" t="s">
        <v>1182</v>
      </c>
    </row>
    <row r="639" spans="3:4">
      <c r="C639" s="12" t="s">
        <v>4</v>
      </c>
      <c r="D639" s="13" t="s">
        <v>1183</v>
      </c>
    </row>
    <row r="640" spans="3:4">
      <c r="C640" s="12" t="s">
        <v>4</v>
      </c>
      <c r="D640" s="13" t="s">
        <v>1184</v>
      </c>
    </row>
    <row r="641" spans="3:4">
      <c r="C641" s="12" t="s">
        <v>4</v>
      </c>
      <c r="D641" s="13" t="s">
        <v>1185</v>
      </c>
    </row>
    <row r="642" spans="3:4">
      <c r="C642" s="12" t="s">
        <v>4</v>
      </c>
      <c r="D642" s="13" t="s">
        <v>1186</v>
      </c>
    </row>
    <row r="643" spans="3:4">
      <c r="C643" s="12" t="s">
        <v>4</v>
      </c>
      <c r="D643" s="13" t="s">
        <v>1187</v>
      </c>
    </row>
    <row r="644" spans="3:4">
      <c r="C644" s="12" t="s">
        <v>4</v>
      </c>
      <c r="D644" s="13" t="s">
        <v>1188</v>
      </c>
    </row>
    <row r="645" spans="3:4">
      <c r="C645" s="12" t="s">
        <v>4</v>
      </c>
      <c r="D645" s="13" t="s">
        <v>1189</v>
      </c>
    </row>
    <row r="646" spans="3:4">
      <c r="C646" s="12" t="s">
        <v>4</v>
      </c>
      <c r="D646" s="13" t="s">
        <v>1190</v>
      </c>
    </row>
    <row r="647" spans="3:4">
      <c r="C647" s="12" t="s">
        <v>4</v>
      </c>
      <c r="D647" s="13" t="s">
        <v>1191</v>
      </c>
    </row>
    <row r="648" spans="3:4">
      <c r="C648" s="12" t="s">
        <v>4</v>
      </c>
      <c r="D648" s="13" t="s">
        <v>1192</v>
      </c>
    </row>
    <row r="649" spans="3:4">
      <c r="C649" s="12" t="s">
        <v>4</v>
      </c>
      <c r="D649" s="13" t="s">
        <v>1193</v>
      </c>
    </row>
    <row r="650" spans="3:4">
      <c r="C650" s="12" t="s">
        <v>4</v>
      </c>
      <c r="D650" s="13" t="s">
        <v>1194</v>
      </c>
    </row>
    <row r="651" spans="3:4">
      <c r="C651" s="12" t="s">
        <v>4</v>
      </c>
      <c r="D651" s="13" t="s">
        <v>1195</v>
      </c>
    </row>
    <row r="652" spans="3:4">
      <c r="C652" s="12" t="s">
        <v>4</v>
      </c>
      <c r="D652" s="13" t="s">
        <v>1196</v>
      </c>
    </row>
    <row r="653" spans="3:4">
      <c r="C653" s="12" t="s">
        <v>4</v>
      </c>
      <c r="D653" s="13" t="s">
        <v>1197</v>
      </c>
    </row>
    <row r="654" spans="3:4">
      <c r="C654" s="12" t="s">
        <v>4</v>
      </c>
      <c r="D654" s="13" t="s">
        <v>1198</v>
      </c>
    </row>
    <row r="655" spans="3:4">
      <c r="C655" s="12" t="s">
        <v>4</v>
      </c>
      <c r="D655" s="13" t="s">
        <v>1199</v>
      </c>
    </row>
    <row r="656" spans="3:4">
      <c r="C656" s="12" t="s">
        <v>4</v>
      </c>
      <c r="D656" s="13" t="s">
        <v>1200</v>
      </c>
    </row>
    <row r="657" spans="3:4">
      <c r="C657" s="12" t="s">
        <v>4</v>
      </c>
      <c r="D657" s="13" t="s">
        <v>1201</v>
      </c>
    </row>
    <row r="658" spans="3:4">
      <c r="C658" s="12" t="s">
        <v>4</v>
      </c>
      <c r="D658" s="13" t="s">
        <v>1202</v>
      </c>
    </row>
    <row r="659" spans="3:4">
      <c r="C659" s="12" t="s">
        <v>4</v>
      </c>
      <c r="D659" s="13" t="s">
        <v>317</v>
      </c>
    </row>
    <row r="660" spans="3:4">
      <c r="C660" s="12" t="s">
        <v>4</v>
      </c>
      <c r="D660" s="13" t="s">
        <v>392</v>
      </c>
    </row>
    <row r="661" spans="3:4">
      <c r="C661" s="12" t="s">
        <v>4</v>
      </c>
      <c r="D661" s="13" t="s">
        <v>320</v>
      </c>
    </row>
    <row r="662" spans="3:4">
      <c r="C662" s="12" t="s">
        <v>4</v>
      </c>
      <c r="D662" s="13" t="s">
        <v>323</v>
      </c>
    </row>
    <row r="663" spans="3:4">
      <c r="C663" s="12" t="s">
        <v>4</v>
      </c>
      <c r="D663" s="13" t="s">
        <v>326</v>
      </c>
    </row>
    <row r="664" spans="3:4">
      <c r="C664" s="12" t="s">
        <v>4</v>
      </c>
      <c r="D664" s="13" t="s">
        <v>329</v>
      </c>
    </row>
    <row r="665" spans="3:4">
      <c r="C665" s="12" t="s">
        <v>4</v>
      </c>
      <c r="D665" s="13" t="s">
        <v>394</v>
      </c>
    </row>
    <row r="666" spans="3:4">
      <c r="C666" s="12" t="s">
        <v>4</v>
      </c>
      <c r="D666" s="13" t="s">
        <v>293</v>
      </c>
    </row>
    <row r="667" spans="3:4">
      <c r="C667" s="12" t="s">
        <v>4</v>
      </c>
      <c r="D667" s="13" t="s">
        <v>1203</v>
      </c>
    </row>
    <row r="668" spans="3:4">
      <c r="C668" s="12" t="s">
        <v>4</v>
      </c>
      <c r="D668" s="13" t="s">
        <v>332</v>
      </c>
    </row>
    <row r="669" spans="3:4">
      <c r="C669" s="12" t="s">
        <v>4</v>
      </c>
      <c r="D669" s="13" t="s">
        <v>335</v>
      </c>
    </row>
    <row r="670" spans="3:4">
      <c r="C670" s="12" t="s">
        <v>4</v>
      </c>
      <c r="D670" s="13" t="s">
        <v>338</v>
      </c>
    </row>
    <row r="671" spans="3:4">
      <c r="C671" s="12" t="s">
        <v>4</v>
      </c>
      <c r="D671" s="13" t="s">
        <v>1204</v>
      </c>
    </row>
    <row r="672" spans="3:4">
      <c r="C672" s="12" t="s">
        <v>4</v>
      </c>
      <c r="D672" s="13" t="s">
        <v>343</v>
      </c>
    </row>
    <row r="673" spans="3:4">
      <c r="C673" s="12" t="s">
        <v>4</v>
      </c>
      <c r="D673" s="13" t="s">
        <v>346</v>
      </c>
    </row>
    <row r="674" spans="3:4">
      <c r="C674" s="12" t="s">
        <v>4</v>
      </c>
      <c r="D674" s="13" t="s">
        <v>1205</v>
      </c>
    </row>
    <row r="675" spans="3:4">
      <c r="C675" s="12" t="s">
        <v>4</v>
      </c>
      <c r="D675" s="13" t="s">
        <v>1206</v>
      </c>
    </row>
    <row r="676" spans="3:4">
      <c r="C676" s="12" t="s">
        <v>4</v>
      </c>
      <c r="D676" s="13" t="s">
        <v>396</v>
      </c>
    </row>
    <row r="677" spans="3:4">
      <c r="C677" s="12" t="s">
        <v>4</v>
      </c>
      <c r="D677" s="13" t="s">
        <v>1207</v>
      </c>
    </row>
    <row r="678" spans="3:4">
      <c r="C678" s="12" t="s">
        <v>4</v>
      </c>
      <c r="D678" s="13" t="s">
        <v>351</v>
      </c>
    </row>
    <row r="679" spans="3:4">
      <c r="C679" s="12" t="s">
        <v>4</v>
      </c>
      <c r="D679" s="13" t="s">
        <v>630</v>
      </c>
    </row>
    <row r="680" spans="3:4">
      <c r="C680" s="12" t="s">
        <v>4</v>
      </c>
      <c r="D680" s="13" t="s">
        <v>1208</v>
      </c>
    </row>
    <row r="681" spans="3:4">
      <c r="C681" s="12" t="s">
        <v>4</v>
      </c>
      <c r="D681" s="13" t="s">
        <v>354</v>
      </c>
    </row>
    <row r="682" spans="3:4">
      <c r="C682" s="12" t="s">
        <v>4</v>
      </c>
      <c r="D682" s="13" t="s">
        <v>632</v>
      </c>
    </row>
    <row r="683" spans="3:4">
      <c r="C683" s="12" t="s">
        <v>4</v>
      </c>
      <c r="D683" s="13" t="s">
        <v>468</v>
      </c>
    </row>
    <row r="684" spans="3:4">
      <c r="C684" s="12" t="s">
        <v>4</v>
      </c>
      <c r="D684" s="13" t="s">
        <v>356</v>
      </c>
    </row>
    <row r="685" spans="3:4">
      <c r="C685" s="12" t="s">
        <v>4</v>
      </c>
      <c r="D685" s="13" t="s">
        <v>1209</v>
      </c>
    </row>
    <row r="686" spans="3:4">
      <c r="C686" s="12" t="s">
        <v>4</v>
      </c>
      <c r="D686" s="13" t="s">
        <v>470</v>
      </c>
    </row>
    <row r="687" spans="3:4">
      <c r="C687" s="12" t="s">
        <v>4</v>
      </c>
      <c r="D687" s="13" t="s">
        <v>637</v>
      </c>
    </row>
    <row r="688" spans="3:4">
      <c r="C688" s="12" t="s">
        <v>4</v>
      </c>
      <c r="D688" s="13" t="s">
        <v>635</v>
      </c>
    </row>
    <row r="689" spans="3:4">
      <c r="C689" s="12" t="s">
        <v>4</v>
      </c>
      <c r="D689" s="13" t="s">
        <v>1210</v>
      </c>
    </row>
    <row r="690" spans="3:4">
      <c r="C690" s="12" t="s">
        <v>4</v>
      </c>
      <c r="D690" s="13" t="s">
        <v>1211</v>
      </c>
    </row>
    <row r="691" spans="3:4">
      <c r="C691" s="12" t="s">
        <v>4</v>
      </c>
      <c r="D691" s="13" t="s">
        <v>1212</v>
      </c>
    </row>
    <row r="692" spans="3:4">
      <c r="C692" s="12" t="s">
        <v>4</v>
      </c>
      <c r="D692" s="13" t="s">
        <v>1213</v>
      </c>
    </row>
    <row r="693" spans="3:4">
      <c r="C693" s="12" t="s">
        <v>4</v>
      </c>
      <c r="D693" s="13" t="s">
        <v>1214</v>
      </c>
    </row>
    <row r="694" spans="3:4">
      <c r="C694" s="12" t="s">
        <v>4</v>
      </c>
      <c r="D694" s="13" t="s">
        <v>1215</v>
      </c>
    </row>
    <row r="695" spans="3:4">
      <c r="C695" s="12" t="s">
        <v>4</v>
      </c>
      <c r="D695" s="13" t="s">
        <v>1216</v>
      </c>
    </row>
    <row r="696" spans="3:4">
      <c r="C696" s="12" t="s">
        <v>4</v>
      </c>
      <c r="D696" s="13" t="s">
        <v>1217</v>
      </c>
    </row>
    <row r="697" spans="3:4">
      <c r="C697" s="12" t="s">
        <v>4</v>
      </c>
      <c r="D697" s="13" t="s">
        <v>1218</v>
      </c>
    </row>
    <row r="698" spans="3:4">
      <c r="C698" s="12" t="s">
        <v>271</v>
      </c>
      <c r="D698" s="13" t="s">
        <v>1219</v>
      </c>
    </row>
    <row r="699" spans="3:4">
      <c r="C699" s="12" t="s">
        <v>271</v>
      </c>
      <c r="D699" s="13" t="s">
        <v>1220</v>
      </c>
    </row>
    <row r="700" spans="3:4">
      <c r="C700" s="12" t="s">
        <v>271</v>
      </c>
      <c r="D700" s="13" t="s">
        <v>398</v>
      </c>
    </row>
    <row r="701" spans="3:4">
      <c r="C701" s="12" t="s">
        <v>271</v>
      </c>
      <c r="D701" s="13" t="s">
        <v>400</v>
      </c>
    </row>
    <row r="702" spans="3:4">
      <c r="C702" s="12" t="s">
        <v>271</v>
      </c>
      <c r="D702" s="13" t="s">
        <v>472</v>
      </c>
    </row>
    <row r="703" spans="3:4">
      <c r="C703" s="12" t="s">
        <v>271</v>
      </c>
      <c r="D703" s="13" t="s">
        <v>358</v>
      </c>
    </row>
    <row r="704" spans="3:4">
      <c r="C704" s="12" t="s">
        <v>271</v>
      </c>
      <c r="D704" s="13" t="s">
        <v>402</v>
      </c>
    </row>
    <row r="705" spans="3:4">
      <c r="C705" s="12" t="s">
        <v>271</v>
      </c>
      <c r="D705" s="13" t="s">
        <v>474</v>
      </c>
    </row>
    <row r="706" spans="3:4">
      <c r="C706" s="12" t="s">
        <v>271</v>
      </c>
      <c r="D706" s="13" t="s">
        <v>476</v>
      </c>
    </row>
    <row r="707" spans="3:4">
      <c r="C707" s="12" t="s">
        <v>271</v>
      </c>
      <c r="D707" s="13" t="s">
        <v>404</v>
      </c>
    </row>
    <row r="708" spans="3:4">
      <c r="C708" s="12" t="s">
        <v>271</v>
      </c>
      <c r="D708" s="13" t="s">
        <v>406</v>
      </c>
    </row>
    <row r="709" spans="3:4">
      <c r="C709" s="12" t="s">
        <v>271</v>
      </c>
      <c r="D709" s="13" t="s">
        <v>639</v>
      </c>
    </row>
    <row r="710" spans="3:4">
      <c r="C710" s="12" t="s">
        <v>271</v>
      </c>
      <c r="D710" s="13" t="s">
        <v>360</v>
      </c>
    </row>
    <row r="711" spans="3:4">
      <c r="C711" s="12" t="s">
        <v>271</v>
      </c>
      <c r="D711" s="13" t="s">
        <v>478</v>
      </c>
    </row>
    <row r="712" spans="3:4">
      <c r="C712" s="12" t="s">
        <v>271</v>
      </c>
      <c r="D712" s="13" t="s">
        <v>480</v>
      </c>
    </row>
    <row r="713" spans="3:4">
      <c r="C713" s="12" t="s">
        <v>271</v>
      </c>
      <c r="D713" s="13" t="s">
        <v>1221</v>
      </c>
    </row>
    <row r="714" spans="3:4">
      <c r="C714" s="12" t="s">
        <v>271</v>
      </c>
      <c r="D714" s="13" t="s">
        <v>482</v>
      </c>
    </row>
    <row r="715" spans="3:4">
      <c r="C715" s="12" t="s">
        <v>271</v>
      </c>
      <c r="D715" s="13" t="s">
        <v>1222</v>
      </c>
    </row>
    <row r="716" spans="3:4">
      <c r="C716" s="12" t="s">
        <v>271</v>
      </c>
      <c r="D716" s="13" t="s">
        <v>484</v>
      </c>
    </row>
    <row r="717" spans="3:4">
      <c r="C717" s="12" t="s">
        <v>271</v>
      </c>
      <c r="D717" s="13" t="s">
        <v>486</v>
      </c>
    </row>
    <row r="718" spans="3:4">
      <c r="C718" s="12" t="s">
        <v>271</v>
      </c>
      <c r="D718" s="13" t="s">
        <v>488</v>
      </c>
    </row>
    <row r="719" spans="3:4">
      <c r="C719" s="12" t="s">
        <v>271</v>
      </c>
      <c r="D719" s="13" t="s">
        <v>641</v>
      </c>
    </row>
    <row r="720" spans="3:4">
      <c r="C720" s="12" t="s">
        <v>271</v>
      </c>
      <c r="D720" s="13" t="s">
        <v>643</v>
      </c>
    </row>
    <row r="721" spans="3:4">
      <c r="C721" s="12" t="s">
        <v>271</v>
      </c>
      <c r="D721" s="13" t="s">
        <v>1223</v>
      </c>
    </row>
    <row r="722" spans="3:4">
      <c r="C722" s="12" t="s">
        <v>271</v>
      </c>
      <c r="D722" s="13" t="s">
        <v>1224</v>
      </c>
    </row>
    <row r="723" spans="3:4">
      <c r="C723" s="12" t="s">
        <v>271</v>
      </c>
      <c r="D723" s="13" t="s">
        <v>1225</v>
      </c>
    </row>
    <row r="724" spans="3:4">
      <c r="C724" s="12" t="s">
        <v>271</v>
      </c>
      <c r="D724" s="13" t="s">
        <v>1226</v>
      </c>
    </row>
    <row r="725" spans="3:4">
      <c r="C725" s="12" t="s">
        <v>271</v>
      </c>
      <c r="D725" s="13" t="s">
        <v>1227</v>
      </c>
    </row>
    <row r="726" spans="3:4">
      <c r="C726" s="12" t="s">
        <v>271</v>
      </c>
      <c r="D726" s="13" t="s">
        <v>904</v>
      </c>
    </row>
    <row r="727" spans="3:4">
      <c r="C727" s="12" t="s">
        <v>271</v>
      </c>
      <c r="D727" s="13" t="s">
        <v>1228</v>
      </c>
    </row>
    <row r="728" spans="3:4">
      <c r="C728" s="12" t="s">
        <v>271</v>
      </c>
      <c r="D728" s="13" t="s">
        <v>1229</v>
      </c>
    </row>
    <row r="729" spans="3:4">
      <c r="C729" s="12" t="s">
        <v>271</v>
      </c>
      <c r="D729" s="13" t="s">
        <v>490</v>
      </c>
    </row>
    <row r="730" spans="3:4">
      <c r="C730" s="12" t="s">
        <v>271</v>
      </c>
      <c r="D730" s="13" t="s">
        <v>646</v>
      </c>
    </row>
    <row r="731" spans="3:4">
      <c r="C731" s="12" t="s">
        <v>273</v>
      </c>
      <c r="D731" s="13" t="s">
        <v>906</v>
      </c>
    </row>
    <row r="732" spans="3:4">
      <c r="C732" s="12" t="s">
        <v>273</v>
      </c>
      <c r="D732" s="13" t="s">
        <v>1230</v>
      </c>
    </row>
    <row r="733" spans="3:4">
      <c r="C733" s="12" t="s">
        <v>273</v>
      </c>
      <c r="D733" s="13" t="s">
        <v>1231</v>
      </c>
    </row>
    <row r="734" spans="3:4">
      <c r="C734" s="12" t="s">
        <v>273</v>
      </c>
      <c r="D734" s="13" t="s">
        <v>1232</v>
      </c>
    </row>
    <row r="735" spans="3:4">
      <c r="C735" s="12" t="s">
        <v>273</v>
      </c>
      <c r="D735" s="13" t="s">
        <v>1233</v>
      </c>
    </row>
    <row r="736" spans="3:4">
      <c r="C736" s="12" t="s">
        <v>273</v>
      </c>
      <c r="D736" s="13" t="s">
        <v>1234</v>
      </c>
    </row>
    <row r="737" spans="3:4">
      <c r="C737" s="12" t="s">
        <v>273</v>
      </c>
      <c r="D737" s="13" t="s">
        <v>1235</v>
      </c>
    </row>
    <row r="738" spans="3:4">
      <c r="C738" s="12" t="s">
        <v>273</v>
      </c>
      <c r="D738" s="13" t="s">
        <v>1236</v>
      </c>
    </row>
    <row r="739" spans="3:4">
      <c r="C739" s="12" t="s">
        <v>273</v>
      </c>
      <c r="D739" s="13" t="s">
        <v>1237</v>
      </c>
    </row>
    <row r="740" spans="3:4">
      <c r="C740" s="12" t="s">
        <v>273</v>
      </c>
      <c r="D740" s="13" t="s">
        <v>1238</v>
      </c>
    </row>
    <row r="741" spans="3:4">
      <c r="C741" s="12" t="s">
        <v>273</v>
      </c>
      <c r="D741" s="13" t="s">
        <v>1239</v>
      </c>
    </row>
    <row r="742" spans="3:4">
      <c r="C742" s="12" t="s">
        <v>273</v>
      </c>
      <c r="D742" s="13" t="s">
        <v>1240</v>
      </c>
    </row>
    <row r="743" spans="3:4">
      <c r="C743" s="12" t="s">
        <v>273</v>
      </c>
      <c r="D743" s="13" t="s">
        <v>1241</v>
      </c>
    </row>
    <row r="744" spans="3:4">
      <c r="C744" s="12" t="s">
        <v>273</v>
      </c>
      <c r="D744" s="13" t="s">
        <v>1242</v>
      </c>
    </row>
    <row r="745" spans="3:4">
      <c r="C745" s="12" t="s">
        <v>273</v>
      </c>
      <c r="D745" s="13" t="s">
        <v>1243</v>
      </c>
    </row>
    <row r="746" spans="3:4">
      <c r="C746" s="12" t="s">
        <v>273</v>
      </c>
      <c r="D746" s="13" t="s">
        <v>1244</v>
      </c>
    </row>
    <row r="747" spans="3:4">
      <c r="C747" s="12" t="s">
        <v>273</v>
      </c>
      <c r="D747" s="13" t="s">
        <v>1245</v>
      </c>
    </row>
    <row r="748" spans="3:4">
      <c r="C748" s="12" t="s">
        <v>273</v>
      </c>
      <c r="D748" s="13" t="s">
        <v>1246</v>
      </c>
    </row>
    <row r="749" spans="3:4">
      <c r="C749" s="12" t="s">
        <v>273</v>
      </c>
      <c r="D749" s="13" t="s">
        <v>1247</v>
      </c>
    </row>
    <row r="750" spans="3:4">
      <c r="C750" s="12" t="s">
        <v>273</v>
      </c>
      <c r="D750" s="13" t="s">
        <v>1248</v>
      </c>
    </row>
    <row r="751" spans="3:4">
      <c r="C751" s="12" t="s">
        <v>273</v>
      </c>
      <c r="D751" s="13" t="s">
        <v>1249</v>
      </c>
    </row>
    <row r="752" spans="3:4">
      <c r="C752" s="12" t="s">
        <v>273</v>
      </c>
      <c r="D752" s="13" t="s">
        <v>1250</v>
      </c>
    </row>
    <row r="753" spans="3:4">
      <c r="C753" s="12" t="s">
        <v>273</v>
      </c>
      <c r="D753" s="13" t="s">
        <v>1251</v>
      </c>
    </row>
    <row r="754" spans="3:4">
      <c r="C754" s="12" t="s">
        <v>273</v>
      </c>
      <c r="D754" s="13" t="s">
        <v>1252</v>
      </c>
    </row>
    <row r="755" spans="3:4">
      <c r="C755" s="12" t="s">
        <v>273</v>
      </c>
      <c r="D755" s="13" t="s">
        <v>1253</v>
      </c>
    </row>
    <row r="756" spans="3:4">
      <c r="C756" s="12" t="s">
        <v>273</v>
      </c>
      <c r="D756" s="13" t="s">
        <v>1254</v>
      </c>
    </row>
    <row r="757" spans="3:4">
      <c r="C757" s="12" t="s">
        <v>273</v>
      </c>
      <c r="D757" s="13" t="s">
        <v>1255</v>
      </c>
    </row>
    <row r="758" spans="3:4">
      <c r="C758" s="12" t="s">
        <v>273</v>
      </c>
      <c r="D758" s="13" t="s">
        <v>1256</v>
      </c>
    </row>
    <row r="759" spans="3:4">
      <c r="C759" s="12" t="s">
        <v>273</v>
      </c>
      <c r="D759" s="13" t="s">
        <v>1257</v>
      </c>
    </row>
    <row r="760" spans="3:4">
      <c r="C760" s="12" t="s">
        <v>273</v>
      </c>
      <c r="D760" s="13" t="s">
        <v>1258</v>
      </c>
    </row>
    <row r="761" spans="3:4">
      <c r="C761" s="12" t="s">
        <v>275</v>
      </c>
      <c r="D761" s="13" t="s">
        <v>908</v>
      </c>
    </row>
    <row r="762" spans="3:4">
      <c r="C762" s="12" t="s">
        <v>275</v>
      </c>
      <c r="D762" s="13" t="s">
        <v>1259</v>
      </c>
    </row>
    <row r="763" spans="3:4">
      <c r="C763" s="12" t="s">
        <v>275</v>
      </c>
      <c r="D763" s="13" t="s">
        <v>1260</v>
      </c>
    </row>
    <row r="764" spans="3:4">
      <c r="C764" s="12" t="s">
        <v>275</v>
      </c>
      <c r="D764" s="13" t="s">
        <v>1261</v>
      </c>
    </row>
    <row r="765" spans="3:4">
      <c r="C765" s="12" t="s">
        <v>275</v>
      </c>
      <c r="D765" s="13" t="s">
        <v>1262</v>
      </c>
    </row>
    <row r="766" spans="3:4">
      <c r="C766" s="12" t="s">
        <v>275</v>
      </c>
      <c r="D766" s="13" t="s">
        <v>1263</v>
      </c>
    </row>
    <row r="767" spans="3:4">
      <c r="C767" s="12" t="s">
        <v>275</v>
      </c>
      <c r="D767" s="13" t="s">
        <v>1264</v>
      </c>
    </row>
    <row r="768" spans="3:4">
      <c r="C768" s="12" t="s">
        <v>275</v>
      </c>
      <c r="D768" s="13" t="s">
        <v>1265</v>
      </c>
    </row>
    <row r="769" spans="3:4">
      <c r="C769" s="12" t="s">
        <v>275</v>
      </c>
      <c r="D769" s="13" t="s">
        <v>1266</v>
      </c>
    </row>
    <row r="770" spans="3:4">
      <c r="C770" s="12" t="s">
        <v>275</v>
      </c>
      <c r="D770" s="13" t="s">
        <v>1267</v>
      </c>
    </row>
    <row r="771" spans="3:4">
      <c r="C771" s="12" t="s">
        <v>275</v>
      </c>
      <c r="D771" s="13" t="s">
        <v>1268</v>
      </c>
    </row>
    <row r="772" spans="3:4">
      <c r="C772" s="12" t="s">
        <v>275</v>
      </c>
      <c r="D772" s="13" t="s">
        <v>1269</v>
      </c>
    </row>
    <row r="773" spans="3:4">
      <c r="C773" s="12" t="s">
        <v>275</v>
      </c>
      <c r="D773" s="13" t="s">
        <v>1270</v>
      </c>
    </row>
    <row r="774" spans="3:4">
      <c r="C774" s="12" t="s">
        <v>275</v>
      </c>
      <c r="D774" s="13" t="s">
        <v>1271</v>
      </c>
    </row>
    <row r="775" spans="3:4">
      <c r="C775" s="12" t="s">
        <v>275</v>
      </c>
      <c r="D775" s="13" t="s">
        <v>907</v>
      </c>
    </row>
    <row r="776" spans="3:4">
      <c r="C776" s="12" t="s">
        <v>277</v>
      </c>
      <c r="D776" s="13" t="s">
        <v>910</v>
      </c>
    </row>
    <row r="777" spans="3:4">
      <c r="C777" s="12" t="s">
        <v>277</v>
      </c>
      <c r="D777" s="13" t="s">
        <v>1272</v>
      </c>
    </row>
    <row r="778" spans="3:4">
      <c r="C778" s="12" t="s">
        <v>277</v>
      </c>
      <c r="D778" s="13" t="s">
        <v>1273</v>
      </c>
    </row>
    <row r="779" spans="3:4">
      <c r="C779" s="12" t="s">
        <v>277</v>
      </c>
      <c r="D779" s="13" t="s">
        <v>1274</v>
      </c>
    </row>
    <row r="780" spans="3:4">
      <c r="C780" s="12" t="s">
        <v>277</v>
      </c>
      <c r="D780" s="13" t="s">
        <v>1275</v>
      </c>
    </row>
    <row r="781" spans="3:4">
      <c r="C781" s="12" t="s">
        <v>277</v>
      </c>
      <c r="D781" s="13" t="s">
        <v>1276</v>
      </c>
    </row>
    <row r="782" spans="3:4">
      <c r="C782" s="12" t="s">
        <v>277</v>
      </c>
      <c r="D782" s="13" t="s">
        <v>1277</v>
      </c>
    </row>
    <row r="783" spans="3:4">
      <c r="C783" s="12" t="s">
        <v>277</v>
      </c>
      <c r="D783" s="13" t="s">
        <v>1278</v>
      </c>
    </row>
    <row r="784" spans="3:4">
      <c r="C784" s="12" t="s">
        <v>277</v>
      </c>
      <c r="D784" s="13" t="s">
        <v>1279</v>
      </c>
    </row>
    <row r="785" spans="3:4">
      <c r="C785" s="12" t="s">
        <v>277</v>
      </c>
      <c r="D785" s="13" t="s">
        <v>1280</v>
      </c>
    </row>
    <row r="786" spans="3:4">
      <c r="C786" s="12" t="s">
        <v>277</v>
      </c>
      <c r="D786" s="13" t="s">
        <v>1281</v>
      </c>
    </row>
    <row r="787" spans="3:4">
      <c r="C787" s="12" t="s">
        <v>277</v>
      </c>
      <c r="D787" s="13" t="s">
        <v>1282</v>
      </c>
    </row>
    <row r="788" spans="3:4">
      <c r="C788" s="12" t="s">
        <v>277</v>
      </c>
      <c r="D788" s="13" t="s">
        <v>1283</v>
      </c>
    </row>
    <row r="789" spans="3:4">
      <c r="C789" s="12" t="s">
        <v>277</v>
      </c>
      <c r="D789" s="13" t="s">
        <v>912</v>
      </c>
    </row>
    <row r="790" spans="3:4">
      <c r="C790" s="12" t="s">
        <v>277</v>
      </c>
      <c r="D790" s="13" t="s">
        <v>1284</v>
      </c>
    </row>
    <row r="791" spans="3:4">
      <c r="C791" s="12" t="s">
        <v>277</v>
      </c>
      <c r="D791" s="13" t="s">
        <v>1285</v>
      </c>
    </row>
    <row r="792" spans="3:4">
      <c r="C792" s="12" t="s">
        <v>277</v>
      </c>
      <c r="D792" s="13" t="s">
        <v>1286</v>
      </c>
    </row>
    <row r="793" spans="3:4">
      <c r="C793" s="12" t="s">
        <v>277</v>
      </c>
      <c r="D793" s="13" t="s">
        <v>1287</v>
      </c>
    </row>
    <row r="794" spans="3:4">
      <c r="C794" s="12" t="s">
        <v>277</v>
      </c>
      <c r="D794" s="13" t="s">
        <v>1288</v>
      </c>
    </row>
    <row r="795" spans="3:4">
      <c r="C795" s="12" t="s">
        <v>279</v>
      </c>
      <c r="D795" s="13" t="s">
        <v>914</v>
      </c>
    </row>
    <row r="796" spans="3:4">
      <c r="C796" s="12" t="s">
        <v>279</v>
      </c>
      <c r="D796" s="13" t="s">
        <v>1289</v>
      </c>
    </row>
    <row r="797" spans="3:4">
      <c r="C797" s="12" t="s">
        <v>279</v>
      </c>
      <c r="D797" s="13" t="s">
        <v>1290</v>
      </c>
    </row>
    <row r="798" spans="3:4">
      <c r="C798" s="12" t="s">
        <v>279</v>
      </c>
      <c r="D798" s="13" t="s">
        <v>1291</v>
      </c>
    </row>
    <row r="799" spans="3:4">
      <c r="C799" s="12" t="s">
        <v>279</v>
      </c>
      <c r="D799" s="13" t="s">
        <v>1292</v>
      </c>
    </row>
    <row r="800" spans="3:4">
      <c r="C800" s="12" t="s">
        <v>279</v>
      </c>
      <c r="D800" s="13" t="s">
        <v>1293</v>
      </c>
    </row>
    <row r="801" spans="3:4">
      <c r="C801" s="12" t="s">
        <v>279</v>
      </c>
      <c r="D801" s="13" t="s">
        <v>1294</v>
      </c>
    </row>
    <row r="802" spans="3:4">
      <c r="C802" s="12" t="s">
        <v>279</v>
      </c>
      <c r="D802" s="13" t="s">
        <v>1295</v>
      </c>
    </row>
    <row r="803" spans="3:4">
      <c r="C803" s="12" t="s">
        <v>279</v>
      </c>
      <c r="D803" s="13" t="s">
        <v>1296</v>
      </c>
    </row>
    <row r="804" spans="3:4">
      <c r="C804" s="12" t="s">
        <v>279</v>
      </c>
      <c r="D804" s="13" t="s">
        <v>1297</v>
      </c>
    </row>
    <row r="805" spans="3:4">
      <c r="C805" s="12" t="s">
        <v>279</v>
      </c>
      <c r="D805" s="13" t="s">
        <v>575</v>
      </c>
    </row>
    <row r="806" spans="3:4">
      <c r="C806" s="12" t="s">
        <v>279</v>
      </c>
      <c r="D806" s="13" t="s">
        <v>1298</v>
      </c>
    </row>
    <row r="807" spans="3:4">
      <c r="C807" s="12" t="s">
        <v>279</v>
      </c>
      <c r="D807" s="13" t="s">
        <v>1299</v>
      </c>
    </row>
    <row r="808" spans="3:4">
      <c r="C808" s="12" t="s">
        <v>279</v>
      </c>
      <c r="D808" s="13" t="s">
        <v>1300</v>
      </c>
    </row>
    <row r="809" spans="3:4">
      <c r="C809" s="12" t="s">
        <v>279</v>
      </c>
      <c r="D809" s="13" t="s">
        <v>1301</v>
      </c>
    </row>
    <row r="810" spans="3:4">
      <c r="C810" s="12" t="s">
        <v>279</v>
      </c>
      <c r="D810" s="13" t="s">
        <v>1302</v>
      </c>
    </row>
    <row r="811" spans="3:4">
      <c r="C811" s="12" t="s">
        <v>279</v>
      </c>
      <c r="D811" s="13" t="s">
        <v>1303</v>
      </c>
    </row>
    <row r="812" spans="3:4">
      <c r="C812" s="12" t="s">
        <v>281</v>
      </c>
      <c r="D812" s="13" t="s">
        <v>916</v>
      </c>
    </row>
    <row r="813" spans="3:4">
      <c r="C813" s="12" t="s">
        <v>281</v>
      </c>
      <c r="D813" s="13" t="s">
        <v>1304</v>
      </c>
    </row>
    <row r="814" spans="3:4">
      <c r="C814" s="12" t="s">
        <v>281</v>
      </c>
      <c r="D814" s="13" t="s">
        <v>1305</v>
      </c>
    </row>
    <row r="815" spans="3:4">
      <c r="C815" s="12" t="s">
        <v>281</v>
      </c>
      <c r="D815" s="13" t="s">
        <v>1306</v>
      </c>
    </row>
    <row r="816" spans="3:4">
      <c r="C816" s="12" t="s">
        <v>281</v>
      </c>
      <c r="D816" s="13" t="s">
        <v>1307</v>
      </c>
    </row>
    <row r="817" spans="3:4">
      <c r="C817" s="12" t="s">
        <v>281</v>
      </c>
      <c r="D817" s="13" t="s">
        <v>1308</v>
      </c>
    </row>
    <row r="818" spans="3:4">
      <c r="C818" s="12" t="s">
        <v>281</v>
      </c>
      <c r="D818" s="13" t="s">
        <v>1309</v>
      </c>
    </row>
    <row r="819" spans="3:4">
      <c r="C819" s="12" t="s">
        <v>281</v>
      </c>
      <c r="D819" s="13" t="s">
        <v>1310</v>
      </c>
    </row>
    <row r="820" spans="3:4">
      <c r="C820" s="12" t="s">
        <v>281</v>
      </c>
      <c r="D820" s="13" t="s">
        <v>1311</v>
      </c>
    </row>
    <row r="821" spans="3:4">
      <c r="C821" s="12" t="s">
        <v>281</v>
      </c>
      <c r="D821" s="13" t="s">
        <v>1312</v>
      </c>
    </row>
    <row r="822" spans="3:4">
      <c r="C822" s="12" t="s">
        <v>281</v>
      </c>
      <c r="D822" s="13" t="s">
        <v>1313</v>
      </c>
    </row>
    <row r="823" spans="3:4">
      <c r="C823" s="12" t="s">
        <v>281</v>
      </c>
      <c r="D823" s="13" t="s">
        <v>1314</v>
      </c>
    </row>
    <row r="824" spans="3:4">
      <c r="C824" s="12" t="s">
        <v>281</v>
      </c>
      <c r="D824" s="13" t="s">
        <v>1315</v>
      </c>
    </row>
    <row r="825" spans="3:4">
      <c r="C825" s="12" t="s">
        <v>281</v>
      </c>
      <c r="D825" s="13" t="s">
        <v>1316</v>
      </c>
    </row>
    <row r="826" spans="3:4">
      <c r="C826" s="12" t="s">
        <v>281</v>
      </c>
      <c r="D826" s="13" t="s">
        <v>1317</v>
      </c>
    </row>
    <row r="827" spans="3:4">
      <c r="C827" s="12" t="s">
        <v>281</v>
      </c>
      <c r="D827" s="13" t="s">
        <v>1318</v>
      </c>
    </row>
    <row r="828" spans="3:4">
      <c r="C828" s="12" t="s">
        <v>281</v>
      </c>
      <c r="D828" s="13" t="s">
        <v>691</v>
      </c>
    </row>
    <row r="829" spans="3:4">
      <c r="C829" s="12" t="s">
        <v>281</v>
      </c>
      <c r="D829" s="13" t="s">
        <v>1319</v>
      </c>
    </row>
    <row r="830" spans="3:4">
      <c r="C830" s="12" t="s">
        <v>281</v>
      </c>
      <c r="D830" s="13" t="s">
        <v>1320</v>
      </c>
    </row>
    <row r="831" spans="3:4">
      <c r="C831" s="12" t="s">
        <v>281</v>
      </c>
      <c r="D831" s="13" t="s">
        <v>1321</v>
      </c>
    </row>
    <row r="832" spans="3:4">
      <c r="C832" s="12" t="s">
        <v>281</v>
      </c>
      <c r="D832" s="13" t="s">
        <v>1322</v>
      </c>
    </row>
    <row r="833" spans="3:4">
      <c r="C833" s="12" t="s">
        <v>281</v>
      </c>
      <c r="D833" s="13" t="s">
        <v>1323</v>
      </c>
    </row>
    <row r="834" spans="3:4">
      <c r="C834" s="12" t="s">
        <v>281</v>
      </c>
      <c r="D834" s="13" t="s">
        <v>1324</v>
      </c>
    </row>
    <row r="835" spans="3:4">
      <c r="C835" s="12" t="s">
        <v>281</v>
      </c>
      <c r="D835" s="13" t="s">
        <v>1325</v>
      </c>
    </row>
    <row r="836" spans="3:4">
      <c r="C836" s="12" t="s">
        <v>281</v>
      </c>
      <c r="D836" s="13" t="s">
        <v>1326</v>
      </c>
    </row>
    <row r="837" spans="3:4">
      <c r="C837" s="12" t="s">
        <v>281</v>
      </c>
      <c r="D837" s="13" t="s">
        <v>1327</v>
      </c>
    </row>
    <row r="838" spans="3:4">
      <c r="C838" s="12" t="s">
        <v>281</v>
      </c>
      <c r="D838" s="13" t="s">
        <v>1328</v>
      </c>
    </row>
    <row r="839" spans="3:4">
      <c r="C839" s="12" t="s">
        <v>283</v>
      </c>
      <c r="D839" s="13" t="s">
        <v>920</v>
      </c>
    </row>
    <row r="840" spans="3:4">
      <c r="C840" s="12" t="s">
        <v>283</v>
      </c>
      <c r="D840" s="13" t="s">
        <v>922</v>
      </c>
    </row>
    <row r="841" spans="3:4">
      <c r="C841" s="12" t="s">
        <v>283</v>
      </c>
      <c r="D841" s="13" t="s">
        <v>1329</v>
      </c>
    </row>
    <row r="842" spans="3:4">
      <c r="C842" s="12" t="s">
        <v>283</v>
      </c>
      <c r="D842" s="13" t="s">
        <v>1330</v>
      </c>
    </row>
    <row r="843" spans="3:4">
      <c r="C843" s="12" t="s">
        <v>283</v>
      </c>
      <c r="D843" s="13" t="s">
        <v>1331</v>
      </c>
    </row>
    <row r="844" spans="3:4">
      <c r="C844" s="12" t="s">
        <v>283</v>
      </c>
      <c r="D844" s="13" t="s">
        <v>1332</v>
      </c>
    </row>
    <row r="845" spans="3:4">
      <c r="C845" s="12" t="s">
        <v>283</v>
      </c>
      <c r="D845" s="13" t="s">
        <v>1333</v>
      </c>
    </row>
    <row r="846" spans="3:4">
      <c r="C846" s="12" t="s">
        <v>283</v>
      </c>
      <c r="D846" s="13" t="s">
        <v>1334</v>
      </c>
    </row>
    <row r="847" spans="3:4">
      <c r="C847" s="12" t="s">
        <v>283</v>
      </c>
      <c r="D847" s="13" t="s">
        <v>1335</v>
      </c>
    </row>
    <row r="848" spans="3:4">
      <c r="C848" s="12" t="s">
        <v>283</v>
      </c>
      <c r="D848" s="13" t="s">
        <v>1336</v>
      </c>
    </row>
    <row r="849" spans="3:4">
      <c r="C849" s="12" t="s">
        <v>283</v>
      </c>
      <c r="D849" s="13" t="s">
        <v>1337</v>
      </c>
    </row>
    <row r="850" spans="3:4">
      <c r="C850" s="12" t="s">
        <v>283</v>
      </c>
      <c r="D850" s="13" t="s">
        <v>1338</v>
      </c>
    </row>
    <row r="851" spans="3:4">
      <c r="C851" s="12" t="s">
        <v>283</v>
      </c>
      <c r="D851" s="13" t="s">
        <v>1339</v>
      </c>
    </row>
    <row r="852" spans="3:4">
      <c r="C852" s="12" t="s">
        <v>283</v>
      </c>
      <c r="D852" s="13" t="s">
        <v>1340</v>
      </c>
    </row>
    <row r="853" spans="3:4">
      <c r="C853" s="12" t="s">
        <v>283</v>
      </c>
      <c r="D853" s="13" t="s">
        <v>924</v>
      </c>
    </row>
    <row r="854" spans="3:4">
      <c r="C854" s="12" t="s">
        <v>283</v>
      </c>
      <c r="D854" s="13" t="s">
        <v>1341</v>
      </c>
    </row>
    <row r="855" spans="3:4">
      <c r="C855" s="12" t="s">
        <v>283</v>
      </c>
      <c r="D855" s="13" t="s">
        <v>1342</v>
      </c>
    </row>
    <row r="856" spans="3:4">
      <c r="C856" s="12" t="s">
        <v>283</v>
      </c>
      <c r="D856" s="13" t="s">
        <v>1343</v>
      </c>
    </row>
    <row r="857" spans="3:4">
      <c r="C857" s="12" t="s">
        <v>283</v>
      </c>
      <c r="D857" s="13" t="s">
        <v>1344</v>
      </c>
    </row>
    <row r="858" spans="3:4">
      <c r="C858" s="12" t="s">
        <v>283</v>
      </c>
      <c r="D858" s="13" t="s">
        <v>1345</v>
      </c>
    </row>
    <row r="859" spans="3:4">
      <c r="C859" s="12" t="s">
        <v>283</v>
      </c>
      <c r="D859" s="13" t="s">
        <v>1346</v>
      </c>
    </row>
    <row r="860" spans="3:4">
      <c r="C860" s="12" t="s">
        <v>283</v>
      </c>
      <c r="D860" s="13" t="s">
        <v>1127</v>
      </c>
    </row>
    <row r="861" spans="3:4">
      <c r="C861" s="12" t="s">
        <v>283</v>
      </c>
      <c r="D861" s="13" t="s">
        <v>1347</v>
      </c>
    </row>
    <row r="862" spans="3:4">
      <c r="C862" s="12" t="s">
        <v>283</v>
      </c>
      <c r="D862" s="13" t="s">
        <v>1348</v>
      </c>
    </row>
    <row r="863" spans="3:4">
      <c r="C863" s="12" t="s">
        <v>283</v>
      </c>
      <c r="D863" s="13" t="s">
        <v>1349</v>
      </c>
    </row>
    <row r="864" spans="3:4">
      <c r="C864" s="12" t="s">
        <v>283</v>
      </c>
      <c r="D864" s="13" t="s">
        <v>1350</v>
      </c>
    </row>
    <row r="865" spans="3:4">
      <c r="C865" s="12" t="s">
        <v>283</v>
      </c>
      <c r="D865" s="13" t="s">
        <v>1351</v>
      </c>
    </row>
    <row r="866" spans="3:4">
      <c r="C866" s="12" t="s">
        <v>283</v>
      </c>
      <c r="D866" s="13" t="s">
        <v>1352</v>
      </c>
    </row>
    <row r="867" spans="3:4">
      <c r="C867" s="12" t="s">
        <v>283</v>
      </c>
      <c r="D867" s="13" t="s">
        <v>1353</v>
      </c>
    </row>
    <row r="868" spans="3:4">
      <c r="C868" s="12" t="s">
        <v>283</v>
      </c>
      <c r="D868" s="13" t="s">
        <v>1354</v>
      </c>
    </row>
    <row r="869" spans="3:4">
      <c r="C869" s="12" t="s">
        <v>283</v>
      </c>
      <c r="D869" s="13" t="s">
        <v>1355</v>
      </c>
    </row>
    <row r="870" spans="3:4">
      <c r="C870" s="12" t="s">
        <v>283</v>
      </c>
      <c r="D870" s="13" t="s">
        <v>1356</v>
      </c>
    </row>
    <row r="871" spans="3:4">
      <c r="C871" s="12" t="s">
        <v>283</v>
      </c>
      <c r="D871" s="13" t="s">
        <v>1357</v>
      </c>
    </row>
    <row r="872" spans="3:4">
      <c r="C872" s="12" t="s">
        <v>283</v>
      </c>
      <c r="D872" s="13" t="s">
        <v>1358</v>
      </c>
    </row>
    <row r="873" spans="3:4">
      <c r="C873" s="12" t="s">
        <v>283</v>
      </c>
      <c r="D873" s="13" t="s">
        <v>1359</v>
      </c>
    </row>
    <row r="874" spans="3:4">
      <c r="C874" s="12" t="s">
        <v>283</v>
      </c>
      <c r="D874" s="13" t="s">
        <v>1360</v>
      </c>
    </row>
    <row r="875" spans="3:4">
      <c r="C875" s="12" t="s">
        <v>283</v>
      </c>
      <c r="D875" s="13" t="s">
        <v>1361</v>
      </c>
    </row>
    <row r="876" spans="3:4">
      <c r="C876" s="12" t="s">
        <v>283</v>
      </c>
      <c r="D876" s="13" t="s">
        <v>1362</v>
      </c>
    </row>
    <row r="877" spans="3:4">
      <c r="C877" s="12" t="s">
        <v>283</v>
      </c>
      <c r="D877" s="13" t="s">
        <v>1363</v>
      </c>
    </row>
    <row r="878" spans="3:4">
      <c r="C878" s="12" t="s">
        <v>283</v>
      </c>
      <c r="D878" s="13" t="s">
        <v>1364</v>
      </c>
    </row>
    <row r="879" spans="3:4">
      <c r="C879" s="12" t="s">
        <v>283</v>
      </c>
      <c r="D879" s="13" t="s">
        <v>1365</v>
      </c>
    </row>
    <row r="880" spans="3:4">
      <c r="C880" s="12" t="s">
        <v>283</v>
      </c>
      <c r="D880" s="13" t="s">
        <v>1366</v>
      </c>
    </row>
    <row r="881" spans="3:4">
      <c r="C881" s="12" t="s">
        <v>283</v>
      </c>
      <c r="D881" s="13" t="s">
        <v>1367</v>
      </c>
    </row>
    <row r="882" spans="3:4">
      <c r="C882" s="12" t="s">
        <v>283</v>
      </c>
      <c r="D882" s="13" t="s">
        <v>1368</v>
      </c>
    </row>
    <row r="883" spans="3:4">
      <c r="C883" s="12" t="s">
        <v>283</v>
      </c>
      <c r="D883" s="13" t="s">
        <v>1369</v>
      </c>
    </row>
    <row r="884" spans="3:4">
      <c r="C884" s="12" t="s">
        <v>283</v>
      </c>
      <c r="D884" s="13" t="s">
        <v>1370</v>
      </c>
    </row>
    <row r="885" spans="3:4">
      <c r="C885" s="12" t="s">
        <v>283</v>
      </c>
      <c r="D885" s="13" t="s">
        <v>1371</v>
      </c>
    </row>
    <row r="886" spans="3:4">
      <c r="C886" s="12" t="s">
        <v>283</v>
      </c>
      <c r="D886" s="13" t="s">
        <v>1372</v>
      </c>
    </row>
    <row r="887" spans="3:4">
      <c r="C887" s="12" t="s">
        <v>283</v>
      </c>
      <c r="D887" s="13" t="s">
        <v>1373</v>
      </c>
    </row>
    <row r="888" spans="3:4">
      <c r="C888" s="12" t="s">
        <v>283</v>
      </c>
      <c r="D888" s="13" t="s">
        <v>1374</v>
      </c>
    </row>
    <row r="889" spans="3:4">
      <c r="C889" s="12" t="s">
        <v>283</v>
      </c>
      <c r="D889" s="13" t="s">
        <v>1375</v>
      </c>
    </row>
    <row r="890" spans="3:4">
      <c r="C890" s="12" t="s">
        <v>283</v>
      </c>
      <c r="D890" s="13" t="s">
        <v>1376</v>
      </c>
    </row>
    <row r="891" spans="3:4">
      <c r="C891" s="12" t="s">
        <v>283</v>
      </c>
      <c r="D891" s="13" t="s">
        <v>1377</v>
      </c>
    </row>
    <row r="892" spans="3:4">
      <c r="C892" s="12" t="s">
        <v>283</v>
      </c>
      <c r="D892" s="13" t="s">
        <v>1378</v>
      </c>
    </row>
    <row r="893" spans="3:4">
      <c r="C893" s="12" t="s">
        <v>283</v>
      </c>
      <c r="D893" s="13" t="s">
        <v>1379</v>
      </c>
    </row>
    <row r="894" spans="3:4">
      <c r="C894" s="12" t="s">
        <v>283</v>
      </c>
      <c r="D894" s="13" t="s">
        <v>1380</v>
      </c>
    </row>
    <row r="895" spans="3:4">
      <c r="C895" s="12" t="s">
        <v>283</v>
      </c>
      <c r="D895" s="13" t="s">
        <v>1381</v>
      </c>
    </row>
    <row r="896" spans="3:4">
      <c r="C896" s="12" t="s">
        <v>283</v>
      </c>
      <c r="D896" s="13" t="s">
        <v>1382</v>
      </c>
    </row>
    <row r="897" spans="3:4">
      <c r="C897" s="12" t="s">
        <v>283</v>
      </c>
      <c r="D897" s="13" t="s">
        <v>1383</v>
      </c>
    </row>
    <row r="898" spans="3:4">
      <c r="C898" s="12" t="s">
        <v>283</v>
      </c>
      <c r="D898" s="13" t="s">
        <v>1384</v>
      </c>
    </row>
    <row r="899" spans="3:4">
      <c r="C899" s="12" t="s">
        <v>283</v>
      </c>
      <c r="D899" s="13" t="s">
        <v>1385</v>
      </c>
    </row>
    <row r="900" spans="3:4">
      <c r="C900" s="12" t="s">
        <v>283</v>
      </c>
      <c r="D900" s="13" t="s">
        <v>1386</v>
      </c>
    </row>
    <row r="901" spans="3:4">
      <c r="C901" s="12" t="s">
        <v>283</v>
      </c>
      <c r="D901" s="13" t="s">
        <v>1387</v>
      </c>
    </row>
    <row r="902" spans="3:4">
      <c r="C902" s="12" t="s">
        <v>283</v>
      </c>
      <c r="D902" s="13" t="s">
        <v>575</v>
      </c>
    </row>
    <row r="903" spans="3:4">
      <c r="C903" s="12" t="s">
        <v>283</v>
      </c>
      <c r="D903" s="13" t="s">
        <v>1388</v>
      </c>
    </row>
    <row r="904" spans="3:4">
      <c r="C904" s="12" t="s">
        <v>283</v>
      </c>
      <c r="D904" s="13" t="s">
        <v>1389</v>
      </c>
    </row>
    <row r="905" spans="3:4">
      <c r="C905" s="12" t="s">
        <v>283</v>
      </c>
      <c r="D905" s="13" t="s">
        <v>1390</v>
      </c>
    </row>
    <row r="906" spans="3:4">
      <c r="C906" s="12" t="s">
        <v>283</v>
      </c>
      <c r="D906" s="13" t="s">
        <v>1391</v>
      </c>
    </row>
    <row r="907" spans="3:4">
      <c r="C907" s="12" t="s">
        <v>283</v>
      </c>
      <c r="D907" s="13" t="s">
        <v>1392</v>
      </c>
    </row>
    <row r="908" spans="3:4">
      <c r="C908" s="12" t="s">
        <v>283</v>
      </c>
      <c r="D908" s="13" t="s">
        <v>1133</v>
      </c>
    </row>
    <row r="909" spans="3:4">
      <c r="C909" s="12" t="s">
        <v>283</v>
      </c>
      <c r="D909" s="13" t="s">
        <v>1393</v>
      </c>
    </row>
    <row r="910" spans="3:4">
      <c r="C910" s="12" t="s">
        <v>283</v>
      </c>
      <c r="D910" s="13" t="s">
        <v>1394</v>
      </c>
    </row>
    <row r="911" spans="3:4">
      <c r="C911" s="12" t="s">
        <v>283</v>
      </c>
      <c r="D911" s="13" t="s">
        <v>1395</v>
      </c>
    </row>
    <row r="912" spans="3:4">
      <c r="C912" s="12" t="s">
        <v>283</v>
      </c>
      <c r="D912" s="13" t="s">
        <v>1396</v>
      </c>
    </row>
    <row r="913" spans="3:4">
      <c r="C913" s="12" t="s">
        <v>283</v>
      </c>
      <c r="D913" s="13" t="s">
        <v>1397</v>
      </c>
    </row>
    <row r="914" spans="3:4">
      <c r="C914" s="12" t="s">
        <v>283</v>
      </c>
      <c r="D914" s="13" t="s">
        <v>1398</v>
      </c>
    </row>
    <row r="915" spans="3:4">
      <c r="C915" s="12" t="s">
        <v>283</v>
      </c>
      <c r="D915" s="13" t="s">
        <v>1399</v>
      </c>
    </row>
    <row r="916" spans="3:4">
      <c r="C916" s="12" t="s">
        <v>285</v>
      </c>
      <c r="D916" s="13" t="s">
        <v>648</v>
      </c>
    </row>
    <row r="917" spans="3:4">
      <c r="C917" s="12" t="s">
        <v>285</v>
      </c>
      <c r="D917" s="13" t="s">
        <v>926</v>
      </c>
    </row>
    <row r="918" spans="3:4">
      <c r="C918" s="12" t="s">
        <v>285</v>
      </c>
      <c r="D918" s="13" t="s">
        <v>1400</v>
      </c>
    </row>
    <row r="919" spans="3:4">
      <c r="C919" s="12" t="s">
        <v>285</v>
      </c>
      <c r="D919" s="13" t="s">
        <v>928</v>
      </c>
    </row>
    <row r="920" spans="3:4">
      <c r="C920" s="12" t="s">
        <v>285</v>
      </c>
      <c r="D920" s="13" t="s">
        <v>1401</v>
      </c>
    </row>
    <row r="921" spans="3:4">
      <c r="C921" s="12" t="s">
        <v>285</v>
      </c>
      <c r="D921" s="13" t="s">
        <v>1402</v>
      </c>
    </row>
    <row r="922" spans="3:4">
      <c r="C922" s="12" t="s">
        <v>285</v>
      </c>
      <c r="D922" s="13" t="s">
        <v>1403</v>
      </c>
    </row>
    <row r="923" spans="3:4">
      <c r="C923" s="12" t="s">
        <v>285</v>
      </c>
      <c r="D923" s="13" t="s">
        <v>1404</v>
      </c>
    </row>
    <row r="924" spans="3:4">
      <c r="C924" s="12" t="s">
        <v>285</v>
      </c>
      <c r="D924" s="13" t="s">
        <v>1405</v>
      </c>
    </row>
    <row r="925" spans="3:4">
      <c r="C925" s="12" t="s">
        <v>285</v>
      </c>
      <c r="D925" s="13" t="s">
        <v>1406</v>
      </c>
    </row>
    <row r="926" spans="3:4">
      <c r="C926" s="12" t="s">
        <v>285</v>
      </c>
      <c r="D926" s="13" t="s">
        <v>1407</v>
      </c>
    </row>
    <row r="927" spans="3:4">
      <c r="C927" s="12" t="s">
        <v>285</v>
      </c>
      <c r="D927" s="13" t="s">
        <v>1408</v>
      </c>
    </row>
    <row r="928" spans="3:4">
      <c r="C928" s="12" t="s">
        <v>285</v>
      </c>
      <c r="D928" s="13" t="s">
        <v>931</v>
      </c>
    </row>
    <row r="929" spans="3:4">
      <c r="C929" s="12" t="s">
        <v>285</v>
      </c>
      <c r="D929" s="13" t="s">
        <v>933</v>
      </c>
    </row>
    <row r="930" spans="3:4">
      <c r="C930" s="12" t="s">
        <v>285</v>
      </c>
      <c r="D930" s="13" t="s">
        <v>1409</v>
      </c>
    </row>
    <row r="931" spans="3:4">
      <c r="C931" s="12" t="s">
        <v>285</v>
      </c>
      <c r="D931" s="13" t="s">
        <v>1410</v>
      </c>
    </row>
    <row r="932" spans="3:4">
      <c r="C932" s="12" t="s">
        <v>285</v>
      </c>
      <c r="D932" s="13" t="s">
        <v>1411</v>
      </c>
    </row>
    <row r="933" spans="3:4">
      <c r="C933" s="12" t="s">
        <v>285</v>
      </c>
      <c r="D933" s="13" t="s">
        <v>1412</v>
      </c>
    </row>
    <row r="934" spans="3:4">
      <c r="C934" s="12" t="s">
        <v>285</v>
      </c>
      <c r="D934" s="13" t="s">
        <v>1413</v>
      </c>
    </row>
    <row r="935" spans="3:4">
      <c r="C935" s="12" t="s">
        <v>285</v>
      </c>
      <c r="D935" s="13" t="s">
        <v>1414</v>
      </c>
    </row>
    <row r="936" spans="3:4">
      <c r="C936" s="12" t="s">
        <v>285</v>
      </c>
      <c r="D936" s="13" t="s">
        <v>1415</v>
      </c>
    </row>
    <row r="937" spans="3:4">
      <c r="C937" s="12" t="s">
        <v>285</v>
      </c>
      <c r="D937" s="13" t="s">
        <v>1416</v>
      </c>
    </row>
    <row r="938" spans="3:4">
      <c r="C938" s="12" t="s">
        <v>285</v>
      </c>
      <c r="D938" s="13" t="s">
        <v>1417</v>
      </c>
    </row>
    <row r="939" spans="3:4">
      <c r="C939" s="12" t="s">
        <v>285</v>
      </c>
      <c r="D939" s="13" t="s">
        <v>1418</v>
      </c>
    </row>
    <row r="940" spans="3:4">
      <c r="C940" s="12" t="s">
        <v>285</v>
      </c>
      <c r="D940" s="13" t="s">
        <v>1419</v>
      </c>
    </row>
    <row r="941" spans="3:4">
      <c r="C941" s="12" t="s">
        <v>285</v>
      </c>
      <c r="D941" s="13" t="s">
        <v>1420</v>
      </c>
    </row>
    <row r="942" spans="3:4">
      <c r="C942" s="12" t="s">
        <v>285</v>
      </c>
      <c r="D942" s="13" t="s">
        <v>1421</v>
      </c>
    </row>
    <row r="943" spans="3:4">
      <c r="C943" s="12" t="s">
        <v>285</v>
      </c>
      <c r="D943" s="13" t="s">
        <v>1422</v>
      </c>
    </row>
    <row r="944" spans="3:4">
      <c r="C944" s="12" t="s">
        <v>285</v>
      </c>
      <c r="D944" s="13" t="s">
        <v>1423</v>
      </c>
    </row>
    <row r="945" spans="3:4">
      <c r="C945" s="12" t="s">
        <v>285</v>
      </c>
      <c r="D945" s="13" t="s">
        <v>1424</v>
      </c>
    </row>
    <row r="946" spans="3:4">
      <c r="C946" s="12" t="s">
        <v>285</v>
      </c>
      <c r="D946" s="13" t="s">
        <v>1425</v>
      </c>
    </row>
    <row r="947" spans="3:4">
      <c r="C947" s="12" t="s">
        <v>285</v>
      </c>
      <c r="D947" s="13" t="s">
        <v>575</v>
      </c>
    </row>
    <row r="948" spans="3:4">
      <c r="C948" s="12" t="s">
        <v>285</v>
      </c>
      <c r="D948" s="13" t="s">
        <v>1426</v>
      </c>
    </row>
    <row r="949" spans="3:4">
      <c r="C949" s="12" t="s">
        <v>285</v>
      </c>
      <c r="D949" s="13" t="s">
        <v>1427</v>
      </c>
    </row>
    <row r="950" spans="3:4">
      <c r="C950" s="12" t="s">
        <v>285</v>
      </c>
      <c r="D950" s="13" t="s">
        <v>1428</v>
      </c>
    </row>
    <row r="951" spans="3:4">
      <c r="C951" s="12" t="s">
        <v>285</v>
      </c>
      <c r="D951" s="13" t="s">
        <v>1429</v>
      </c>
    </row>
    <row r="952" spans="3:4">
      <c r="C952" s="12" t="s">
        <v>285</v>
      </c>
      <c r="D952" s="13" t="s">
        <v>1430</v>
      </c>
    </row>
    <row r="953" spans="3:4">
      <c r="C953" s="12" t="s">
        <v>285</v>
      </c>
      <c r="D953" s="13" t="s">
        <v>1431</v>
      </c>
    </row>
    <row r="954" spans="3:4">
      <c r="C954" s="12" t="s">
        <v>285</v>
      </c>
      <c r="D954" s="13" t="s">
        <v>1432</v>
      </c>
    </row>
    <row r="955" spans="3:4">
      <c r="C955" s="12" t="s">
        <v>285</v>
      </c>
      <c r="D955" s="13" t="s">
        <v>1433</v>
      </c>
    </row>
    <row r="956" spans="3:4">
      <c r="C956" s="12" t="s">
        <v>285</v>
      </c>
      <c r="D956" s="13" t="s">
        <v>1434</v>
      </c>
    </row>
    <row r="957" spans="3:4">
      <c r="C957" s="12" t="s">
        <v>285</v>
      </c>
      <c r="D957" s="13" t="s">
        <v>1435</v>
      </c>
    </row>
    <row r="958" spans="3:4">
      <c r="C958" s="12" t="s">
        <v>287</v>
      </c>
      <c r="D958" s="13" t="s">
        <v>650</v>
      </c>
    </row>
    <row r="959" spans="3:4">
      <c r="C959" s="12" t="s">
        <v>287</v>
      </c>
      <c r="D959" s="13" t="s">
        <v>935</v>
      </c>
    </row>
    <row r="960" spans="3:4">
      <c r="C960" s="12" t="s">
        <v>287</v>
      </c>
      <c r="D960" s="13" t="s">
        <v>937</v>
      </c>
    </row>
    <row r="961" spans="3:4">
      <c r="C961" s="12" t="s">
        <v>287</v>
      </c>
      <c r="D961" s="13" t="s">
        <v>1436</v>
      </c>
    </row>
    <row r="962" spans="3:4">
      <c r="C962" s="12" t="s">
        <v>287</v>
      </c>
      <c r="D962" s="13" t="s">
        <v>939</v>
      </c>
    </row>
    <row r="963" spans="3:4">
      <c r="C963" s="12" t="s">
        <v>287</v>
      </c>
      <c r="D963" s="13" t="s">
        <v>941</v>
      </c>
    </row>
    <row r="964" spans="3:4">
      <c r="C964" s="12" t="s">
        <v>287</v>
      </c>
      <c r="D964" s="13" t="s">
        <v>1437</v>
      </c>
    </row>
    <row r="965" spans="3:4">
      <c r="C965" s="12" t="s">
        <v>287</v>
      </c>
      <c r="D965" s="13" t="s">
        <v>943</v>
      </c>
    </row>
    <row r="966" spans="3:4">
      <c r="C966" s="12" t="s">
        <v>287</v>
      </c>
      <c r="D966" s="13" t="s">
        <v>945</v>
      </c>
    </row>
    <row r="967" spans="3:4">
      <c r="C967" s="12" t="s">
        <v>287</v>
      </c>
      <c r="D967" s="13" t="s">
        <v>947</v>
      </c>
    </row>
    <row r="968" spans="3:4">
      <c r="C968" s="12" t="s">
        <v>287</v>
      </c>
      <c r="D968" s="13" t="s">
        <v>949</v>
      </c>
    </row>
    <row r="969" spans="3:4">
      <c r="C969" s="12" t="s">
        <v>287</v>
      </c>
      <c r="D969" s="13" t="s">
        <v>951</v>
      </c>
    </row>
    <row r="970" spans="3:4">
      <c r="C970" s="12" t="s">
        <v>287</v>
      </c>
      <c r="D970" s="13" t="s">
        <v>953</v>
      </c>
    </row>
    <row r="971" spans="3:4">
      <c r="C971" s="12" t="s">
        <v>287</v>
      </c>
      <c r="D971" s="13" t="s">
        <v>955</v>
      </c>
    </row>
    <row r="972" spans="3:4">
      <c r="C972" s="12" t="s">
        <v>287</v>
      </c>
      <c r="D972" s="13" t="s">
        <v>957</v>
      </c>
    </row>
    <row r="973" spans="3:4">
      <c r="C973" s="12" t="s">
        <v>287</v>
      </c>
      <c r="D973" s="13" t="s">
        <v>1438</v>
      </c>
    </row>
    <row r="974" spans="3:4">
      <c r="C974" s="12" t="s">
        <v>287</v>
      </c>
      <c r="D974" s="13" t="s">
        <v>959</v>
      </c>
    </row>
    <row r="975" spans="3:4">
      <c r="C975" s="12" t="s">
        <v>287</v>
      </c>
      <c r="D975" s="13" t="s">
        <v>1439</v>
      </c>
    </row>
    <row r="976" spans="3:4">
      <c r="C976" s="12" t="s">
        <v>287</v>
      </c>
      <c r="D976" s="13" t="s">
        <v>1440</v>
      </c>
    </row>
    <row r="977" spans="3:4">
      <c r="C977" s="12" t="s">
        <v>287</v>
      </c>
      <c r="D977" s="13" t="s">
        <v>1441</v>
      </c>
    </row>
    <row r="978" spans="3:4">
      <c r="C978" s="12" t="s">
        <v>287</v>
      </c>
      <c r="D978" s="13" t="s">
        <v>1442</v>
      </c>
    </row>
    <row r="979" spans="3:4">
      <c r="C979" s="12" t="s">
        <v>287</v>
      </c>
      <c r="D979" s="13" t="s">
        <v>1443</v>
      </c>
    </row>
    <row r="980" spans="3:4">
      <c r="C980" s="12" t="s">
        <v>287</v>
      </c>
      <c r="D980" s="13" t="s">
        <v>1444</v>
      </c>
    </row>
    <row r="981" spans="3:4">
      <c r="C981" s="12" t="s">
        <v>287</v>
      </c>
      <c r="D981" s="13" t="s">
        <v>1445</v>
      </c>
    </row>
    <row r="982" spans="3:4">
      <c r="C982" s="12" t="s">
        <v>287</v>
      </c>
      <c r="D982" s="13" t="s">
        <v>1446</v>
      </c>
    </row>
    <row r="983" spans="3:4">
      <c r="C983" s="12" t="s">
        <v>287</v>
      </c>
      <c r="D983" s="13" t="s">
        <v>1447</v>
      </c>
    </row>
    <row r="984" spans="3:4">
      <c r="C984" s="12" t="s">
        <v>287</v>
      </c>
      <c r="D984" s="13" t="s">
        <v>1448</v>
      </c>
    </row>
    <row r="985" spans="3:4">
      <c r="C985" s="12" t="s">
        <v>287</v>
      </c>
      <c r="D985" s="13" t="s">
        <v>1449</v>
      </c>
    </row>
    <row r="986" spans="3:4">
      <c r="C986" s="12" t="s">
        <v>287</v>
      </c>
      <c r="D986" s="13" t="s">
        <v>961</v>
      </c>
    </row>
    <row r="987" spans="3:4">
      <c r="C987" s="12" t="s">
        <v>287</v>
      </c>
      <c r="D987" s="13" t="s">
        <v>561</v>
      </c>
    </row>
    <row r="988" spans="3:4">
      <c r="C988" s="12" t="s">
        <v>287</v>
      </c>
      <c r="D988" s="13" t="s">
        <v>963</v>
      </c>
    </row>
    <row r="989" spans="3:4">
      <c r="C989" s="12" t="s">
        <v>287</v>
      </c>
      <c r="D989" s="13" t="s">
        <v>965</v>
      </c>
    </row>
    <row r="990" spans="3:4">
      <c r="C990" s="12" t="s">
        <v>287</v>
      </c>
      <c r="D990" s="13" t="s">
        <v>1450</v>
      </c>
    </row>
    <row r="991" spans="3:4">
      <c r="C991" s="12" t="s">
        <v>287</v>
      </c>
      <c r="D991" s="13" t="s">
        <v>967</v>
      </c>
    </row>
    <row r="992" spans="3:4">
      <c r="C992" s="12" t="s">
        <v>287</v>
      </c>
      <c r="D992" s="13" t="s">
        <v>345</v>
      </c>
    </row>
    <row r="993" spans="3:4">
      <c r="C993" s="12" t="s">
        <v>289</v>
      </c>
      <c r="D993" s="13" t="s">
        <v>362</v>
      </c>
    </row>
    <row r="994" spans="3:4">
      <c r="C994" s="12" t="s">
        <v>289</v>
      </c>
      <c r="D994" s="13" t="s">
        <v>970</v>
      </c>
    </row>
    <row r="995" spans="3:4">
      <c r="C995" s="12" t="s">
        <v>289</v>
      </c>
      <c r="D995" s="13" t="s">
        <v>652</v>
      </c>
    </row>
    <row r="996" spans="3:4">
      <c r="C996" s="12" t="s">
        <v>289</v>
      </c>
      <c r="D996" s="13" t="s">
        <v>654</v>
      </c>
    </row>
    <row r="997" spans="3:4">
      <c r="C997" s="12" t="s">
        <v>289</v>
      </c>
      <c r="D997" s="13" t="s">
        <v>1451</v>
      </c>
    </row>
    <row r="998" spans="3:4">
      <c r="C998" s="12" t="s">
        <v>289</v>
      </c>
      <c r="D998" s="13" t="s">
        <v>972</v>
      </c>
    </row>
    <row r="999" spans="3:4">
      <c r="C999" s="12" t="s">
        <v>289</v>
      </c>
      <c r="D999" s="13" t="s">
        <v>657</v>
      </c>
    </row>
    <row r="1000" spans="3:4">
      <c r="C1000" s="12" t="s">
        <v>289</v>
      </c>
      <c r="D1000" s="13" t="s">
        <v>974</v>
      </c>
    </row>
    <row r="1001" spans="3:4">
      <c r="C1001" s="12" t="s">
        <v>289</v>
      </c>
      <c r="D1001" s="13" t="s">
        <v>659</v>
      </c>
    </row>
    <row r="1002" spans="3:4">
      <c r="C1002" s="12" t="s">
        <v>289</v>
      </c>
      <c r="D1002" s="13" t="s">
        <v>661</v>
      </c>
    </row>
    <row r="1003" spans="3:4">
      <c r="C1003" s="12" t="s">
        <v>289</v>
      </c>
      <c r="D1003" s="13" t="s">
        <v>364</v>
      </c>
    </row>
    <row r="1004" spans="3:4">
      <c r="C1004" s="12" t="s">
        <v>289</v>
      </c>
      <c r="D1004" s="13" t="s">
        <v>366</v>
      </c>
    </row>
    <row r="1005" spans="3:4">
      <c r="C1005" s="12" t="s">
        <v>289</v>
      </c>
      <c r="D1005" s="13" t="s">
        <v>663</v>
      </c>
    </row>
    <row r="1006" spans="3:4">
      <c r="C1006" s="12" t="s">
        <v>289</v>
      </c>
      <c r="D1006" s="13" t="s">
        <v>665</v>
      </c>
    </row>
    <row r="1007" spans="3:4">
      <c r="C1007" s="12" t="s">
        <v>289</v>
      </c>
      <c r="D1007" s="13" t="s">
        <v>976</v>
      </c>
    </row>
    <row r="1008" spans="3:4">
      <c r="C1008" s="12" t="s">
        <v>289</v>
      </c>
      <c r="D1008" s="13" t="s">
        <v>667</v>
      </c>
    </row>
    <row r="1009" spans="3:4">
      <c r="C1009" s="12" t="s">
        <v>289</v>
      </c>
      <c r="D1009" s="13" t="s">
        <v>978</v>
      </c>
    </row>
    <row r="1010" spans="3:4">
      <c r="C1010" s="12" t="s">
        <v>289</v>
      </c>
      <c r="D1010" s="13" t="s">
        <v>669</v>
      </c>
    </row>
    <row r="1011" spans="3:4">
      <c r="C1011" s="12" t="s">
        <v>289</v>
      </c>
      <c r="D1011" s="13" t="s">
        <v>980</v>
      </c>
    </row>
    <row r="1012" spans="3:4">
      <c r="C1012" s="12" t="s">
        <v>289</v>
      </c>
      <c r="D1012" s="13" t="s">
        <v>671</v>
      </c>
    </row>
    <row r="1013" spans="3:4">
      <c r="C1013" s="12" t="s">
        <v>289</v>
      </c>
      <c r="D1013" s="13" t="s">
        <v>982</v>
      </c>
    </row>
    <row r="1014" spans="3:4">
      <c r="C1014" s="12" t="s">
        <v>289</v>
      </c>
      <c r="D1014" s="13" t="s">
        <v>984</v>
      </c>
    </row>
    <row r="1015" spans="3:4">
      <c r="C1015" s="12" t="s">
        <v>289</v>
      </c>
      <c r="D1015" s="13" t="s">
        <v>986</v>
      </c>
    </row>
    <row r="1016" spans="3:4">
      <c r="C1016" s="12" t="s">
        <v>289</v>
      </c>
      <c r="D1016" s="13" t="s">
        <v>988</v>
      </c>
    </row>
    <row r="1017" spans="3:4">
      <c r="C1017" s="12" t="s">
        <v>289</v>
      </c>
      <c r="D1017" s="13" t="s">
        <v>492</v>
      </c>
    </row>
    <row r="1018" spans="3:4">
      <c r="C1018" s="12" t="s">
        <v>289</v>
      </c>
      <c r="D1018" s="13" t="s">
        <v>673</v>
      </c>
    </row>
    <row r="1019" spans="3:4">
      <c r="C1019" s="12" t="s">
        <v>289</v>
      </c>
      <c r="D1019" s="13" t="s">
        <v>990</v>
      </c>
    </row>
    <row r="1020" spans="3:4">
      <c r="C1020" s="12" t="s">
        <v>289</v>
      </c>
      <c r="D1020" s="13" t="s">
        <v>675</v>
      </c>
    </row>
    <row r="1021" spans="3:4">
      <c r="C1021" s="12" t="s">
        <v>289</v>
      </c>
      <c r="D1021" s="13" t="s">
        <v>494</v>
      </c>
    </row>
    <row r="1022" spans="3:4">
      <c r="C1022" s="12" t="s">
        <v>289</v>
      </c>
      <c r="D1022" s="13" t="s">
        <v>677</v>
      </c>
    </row>
    <row r="1023" spans="3:4">
      <c r="C1023" s="12" t="s">
        <v>289</v>
      </c>
      <c r="D1023" s="13" t="s">
        <v>992</v>
      </c>
    </row>
    <row r="1024" spans="3:4">
      <c r="C1024" s="12" t="s">
        <v>289</v>
      </c>
      <c r="D1024" s="13" t="s">
        <v>679</v>
      </c>
    </row>
    <row r="1025" spans="3:4">
      <c r="C1025" s="12" t="s">
        <v>289</v>
      </c>
      <c r="D1025" s="13" t="s">
        <v>1452</v>
      </c>
    </row>
    <row r="1026" spans="3:4">
      <c r="C1026" s="12" t="s">
        <v>289</v>
      </c>
      <c r="D1026" s="13" t="s">
        <v>682</v>
      </c>
    </row>
    <row r="1027" spans="3:4">
      <c r="C1027" s="12" t="s">
        <v>289</v>
      </c>
      <c r="D1027" s="13" t="s">
        <v>684</v>
      </c>
    </row>
    <row r="1028" spans="3:4">
      <c r="C1028" s="12" t="s">
        <v>289</v>
      </c>
      <c r="D1028" s="13" t="s">
        <v>1453</v>
      </c>
    </row>
    <row r="1029" spans="3:4">
      <c r="C1029" s="12" t="s">
        <v>289</v>
      </c>
      <c r="D1029" s="13" t="s">
        <v>686</v>
      </c>
    </row>
    <row r="1030" spans="3:4">
      <c r="C1030" s="12" t="s">
        <v>289</v>
      </c>
      <c r="D1030" s="13" t="s">
        <v>688</v>
      </c>
    </row>
    <row r="1031" spans="3:4">
      <c r="C1031" s="12" t="s">
        <v>289</v>
      </c>
      <c r="D1031" s="13" t="s">
        <v>690</v>
      </c>
    </row>
    <row r="1032" spans="3:4">
      <c r="C1032" s="12" t="s">
        <v>289</v>
      </c>
      <c r="D1032" s="13" t="s">
        <v>1454</v>
      </c>
    </row>
    <row r="1033" spans="3:4">
      <c r="C1033" s="12" t="s">
        <v>289</v>
      </c>
      <c r="D1033" s="13" t="s">
        <v>994</v>
      </c>
    </row>
    <row r="1034" spans="3:4">
      <c r="C1034" s="12" t="s">
        <v>289</v>
      </c>
      <c r="D1034" s="13" t="s">
        <v>996</v>
      </c>
    </row>
    <row r="1035" spans="3:4">
      <c r="C1035" s="12" t="s">
        <v>289</v>
      </c>
      <c r="D1035" s="13" t="s">
        <v>692</v>
      </c>
    </row>
    <row r="1036" spans="3:4">
      <c r="C1036" s="12" t="s">
        <v>289</v>
      </c>
      <c r="D1036" s="13" t="s">
        <v>694</v>
      </c>
    </row>
    <row r="1037" spans="3:4">
      <c r="C1037" s="12" t="s">
        <v>289</v>
      </c>
      <c r="D1037" s="13" t="s">
        <v>1455</v>
      </c>
    </row>
    <row r="1038" spans="3:4">
      <c r="C1038" s="12" t="s">
        <v>289</v>
      </c>
      <c r="D1038" s="13" t="s">
        <v>998</v>
      </c>
    </row>
    <row r="1039" spans="3:4">
      <c r="C1039" s="12" t="s">
        <v>289</v>
      </c>
      <c r="D1039" s="13" t="s">
        <v>999</v>
      </c>
    </row>
    <row r="1040" spans="3:4">
      <c r="C1040" s="12" t="s">
        <v>289</v>
      </c>
      <c r="D1040" s="13" t="s">
        <v>1456</v>
      </c>
    </row>
    <row r="1041" spans="3:4">
      <c r="C1041" s="12" t="s">
        <v>289</v>
      </c>
      <c r="D1041" s="13" t="s">
        <v>1300</v>
      </c>
    </row>
    <row r="1042" spans="3:4">
      <c r="C1042" s="12" t="s">
        <v>289</v>
      </c>
      <c r="D1042" s="13" t="s">
        <v>1457</v>
      </c>
    </row>
    <row r="1043" spans="3:4">
      <c r="C1043" s="12" t="s">
        <v>289</v>
      </c>
      <c r="D1043" s="13" t="s">
        <v>1002</v>
      </c>
    </row>
    <row r="1044" spans="3:4">
      <c r="C1044" s="12" t="s">
        <v>289</v>
      </c>
      <c r="D1044" s="13" t="s">
        <v>1004</v>
      </c>
    </row>
    <row r="1045" spans="3:4">
      <c r="C1045" s="12" t="s">
        <v>289</v>
      </c>
      <c r="D1045" s="13" t="s">
        <v>1006</v>
      </c>
    </row>
    <row r="1046" spans="3:4">
      <c r="C1046" s="12" t="s">
        <v>289</v>
      </c>
      <c r="D1046" s="13" t="s">
        <v>1008</v>
      </c>
    </row>
    <row r="1047" spans="3:4">
      <c r="C1047" s="12" t="s">
        <v>291</v>
      </c>
      <c r="D1047" s="13" t="s">
        <v>698</v>
      </c>
    </row>
    <row r="1048" spans="3:4">
      <c r="C1048" s="12" t="s">
        <v>291</v>
      </c>
      <c r="D1048" s="13" t="s">
        <v>700</v>
      </c>
    </row>
    <row r="1049" spans="3:4">
      <c r="C1049" s="12" t="s">
        <v>291</v>
      </c>
      <c r="D1049" s="13" t="s">
        <v>1458</v>
      </c>
    </row>
    <row r="1050" spans="3:4">
      <c r="C1050" s="12" t="s">
        <v>291</v>
      </c>
      <c r="D1050" s="13" t="s">
        <v>1459</v>
      </c>
    </row>
    <row r="1051" spans="3:4">
      <c r="C1051" s="12" t="s">
        <v>291</v>
      </c>
      <c r="D1051" s="13" t="s">
        <v>702</v>
      </c>
    </row>
    <row r="1052" spans="3:4">
      <c r="C1052" s="12" t="s">
        <v>291</v>
      </c>
      <c r="D1052" s="13" t="s">
        <v>704</v>
      </c>
    </row>
    <row r="1053" spans="3:4">
      <c r="C1053" s="12" t="s">
        <v>291</v>
      </c>
      <c r="D1053" s="13" t="s">
        <v>1010</v>
      </c>
    </row>
    <row r="1054" spans="3:4">
      <c r="C1054" s="12" t="s">
        <v>291</v>
      </c>
      <c r="D1054" s="13" t="s">
        <v>1460</v>
      </c>
    </row>
    <row r="1055" spans="3:4">
      <c r="C1055" s="12" t="s">
        <v>291</v>
      </c>
      <c r="D1055" s="13" t="s">
        <v>706</v>
      </c>
    </row>
    <row r="1056" spans="3:4">
      <c r="C1056" s="12" t="s">
        <v>291</v>
      </c>
      <c r="D1056" s="13" t="s">
        <v>1461</v>
      </c>
    </row>
    <row r="1057" spans="3:4">
      <c r="C1057" s="12" t="s">
        <v>291</v>
      </c>
      <c r="D1057" s="13" t="s">
        <v>1462</v>
      </c>
    </row>
    <row r="1058" spans="3:4">
      <c r="C1058" s="12" t="s">
        <v>291</v>
      </c>
      <c r="D1058" s="13" t="s">
        <v>1012</v>
      </c>
    </row>
    <row r="1059" spans="3:4">
      <c r="C1059" s="12" t="s">
        <v>291</v>
      </c>
      <c r="D1059" s="13" t="s">
        <v>1463</v>
      </c>
    </row>
    <row r="1060" spans="3:4">
      <c r="C1060" s="12" t="s">
        <v>291</v>
      </c>
      <c r="D1060" s="13" t="s">
        <v>1014</v>
      </c>
    </row>
    <row r="1061" spans="3:4">
      <c r="C1061" s="12" t="s">
        <v>291</v>
      </c>
      <c r="D1061" s="13" t="s">
        <v>1016</v>
      </c>
    </row>
    <row r="1062" spans="3:4">
      <c r="C1062" s="12" t="s">
        <v>291</v>
      </c>
      <c r="D1062" s="13" t="s">
        <v>1018</v>
      </c>
    </row>
    <row r="1063" spans="3:4">
      <c r="C1063" s="12" t="s">
        <v>291</v>
      </c>
      <c r="D1063" s="13" t="s">
        <v>1020</v>
      </c>
    </row>
    <row r="1064" spans="3:4">
      <c r="C1064" s="12" t="s">
        <v>291</v>
      </c>
      <c r="D1064" s="13" t="s">
        <v>907</v>
      </c>
    </row>
    <row r="1065" spans="3:4">
      <c r="C1065" s="12" t="s">
        <v>291</v>
      </c>
      <c r="D1065" s="13" t="s">
        <v>1023</v>
      </c>
    </row>
    <row r="1066" spans="3:4">
      <c r="C1066" s="12" t="s">
        <v>291</v>
      </c>
      <c r="D1066" s="13" t="s">
        <v>1464</v>
      </c>
    </row>
    <row r="1067" spans="3:4">
      <c r="C1067" s="12" t="s">
        <v>291</v>
      </c>
      <c r="D1067" s="13" t="s">
        <v>1139</v>
      </c>
    </row>
    <row r="1068" spans="3:4">
      <c r="C1068" s="12" t="s">
        <v>291</v>
      </c>
      <c r="D1068" s="13" t="s">
        <v>1465</v>
      </c>
    </row>
    <row r="1069" spans="3:4">
      <c r="C1069" s="12" t="s">
        <v>291</v>
      </c>
      <c r="D1069" s="13" t="s">
        <v>1466</v>
      </c>
    </row>
    <row r="1070" spans="3:4">
      <c r="C1070" s="12" t="s">
        <v>291</v>
      </c>
      <c r="D1070" s="13" t="s">
        <v>1467</v>
      </c>
    </row>
    <row r="1071" spans="3:4">
      <c r="C1071" s="12" t="s">
        <v>291</v>
      </c>
      <c r="D1071" s="13" t="s">
        <v>1468</v>
      </c>
    </row>
    <row r="1072" spans="3:4">
      <c r="C1072" s="12" t="s">
        <v>291</v>
      </c>
      <c r="D1072" s="13" t="s">
        <v>1469</v>
      </c>
    </row>
    <row r="1073" spans="3:4">
      <c r="C1073" s="12" t="s">
        <v>291</v>
      </c>
      <c r="D1073" s="13" t="s">
        <v>1470</v>
      </c>
    </row>
    <row r="1074" spans="3:4">
      <c r="C1074" s="12" t="s">
        <v>291</v>
      </c>
      <c r="D1074" s="13" t="s">
        <v>1471</v>
      </c>
    </row>
    <row r="1075" spans="3:4">
      <c r="C1075" s="12" t="s">
        <v>291</v>
      </c>
      <c r="D1075" s="13" t="s">
        <v>1472</v>
      </c>
    </row>
    <row r="1076" spans="3:4">
      <c r="C1076" s="12" t="s">
        <v>294</v>
      </c>
      <c r="D1076" s="13" t="s">
        <v>497</v>
      </c>
    </row>
    <row r="1077" spans="3:4">
      <c r="C1077" s="12" t="s">
        <v>294</v>
      </c>
      <c r="D1077" s="13" t="s">
        <v>708</v>
      </c>
    </row>
    <row r="1078" spans="3:4">
      <c r="C1078" s="12" t="s">
        <v>294</v>
      </c>
      <c r="D1078" s="13" t="s">
        <v>1025</v>
      </c>
    </row>
    <row r="1079" spans="3:4">
      <c r="C1079" s="12" t="s">
        <v>294</v>
      </c>
      <c r="D1079" s="13" t="s">
        <v>1473</v>
      </c>
    </row>
    <row r="1080" spans="3:4">
      <c r="C1080" s="12" t="s">
        <v>294</v>
      </c>
      <c r="D1080" s="13" t="s">
        <v>499</v>
      </c>
    </row>
    <row r="1081" spans="3:4">
      <c r="C1081" s="12" t="s">
        <v>294</v>
      </c>
      <c r="D1081" s="13" t="s">
        <v>710</v>
      </c>
    </row>
    <row r="1082" spans="3:4">
      <c r="C1082" s="12" t="s">
        <v>294</v>
      </c>
      <c r="D1082" s="13" t="s">
        <v>1474</v>
      </c>
    </row>
    <row r="1083" spans="3:4">
      <c r="C1083" s="12" t="s">
        <v>294</v>
      </c>
      <c r="D1083" s="13" t="s">
        <v>712</v>
      </c>
    </row>
    <row r="1084" spans="3:4">
      <c r="C1084" s="12" t="s">
        <v>294</v>
      </c>
      <c r="D1084" s="13" t="s">
        <v>1028</v>
      </c>
    </row>
    <row r="1085" spans="3:4">
      <c r="C1085" s="12" t="s">
        <v>294</v>
      </c>
      <c r="D1085" s="13" t="s">
        <v>1030</v>
      </c>
    </row>
    <row r="1086" spans="3:4">
      <c r="C1086" s="12" t="s">
        <v>294</v>
      </c>
      <c r="D1086" s="13" t="s">
        <v>1475</v>
      </c>
    </row>
    <row r="1087" spans="3:4">
      <c r="C1087" s="12" t="s">
        <v>294</v>
      </c>
      <c r="D1087" s="13" t="s">
        <v>1033</v>
      </c>
    </row>
    <row r="1088" spans="3:4">
      <c r="C1088" s="12" t="s">
        <v>294</v>
      </c>
      <c r="D1088" s="13" t="s">
        <v>1476</v>
      </c>
    </row>
    <row r="1089" spans="3:4">
      <c r="C1089" s="12" t="s">
        <v>294</v>
      </c>
      <c r="D1089" s="13" t="s">
        <v>1477</v>
      </c>
    </row>
    <row r="1090" spans="3:4">
      <c r="C1090" s="12" t="s">
        <v>294</v>
      </c>
      <c r="D1090" s="13" t="s">
        <v>1478</v>
      </c>
    </row>
    <row r="1091" spans="3:4">
      <c r="C1091" s="12" t="s">
        <v>294</v>
      </c>
      <c r="D1091" s="13" t="s">
        <v>1479</v>
      </c>
    </row>
    <row r="1092" spans="3:4">
      <c r="C1092" s="12" t="s">
        <v>294</v>
      </c>
      <c r="D1092" s="13" t="s">
        <v>1480</v>
      </c>
    </row>
    <row r="1093" spans="3:4">
      <c r="C1093" s="12" t="s">
        <v>294</v>
      </c>
      <c r="D1093" s="13" t="s">
        <v>1481</v>
      </c>
    </row>
    <row r="1094" spans="3:4">
      <c r="C1094" s="12" t="s">
        <v>294</v>
      </c>
      <c r="D1094" s="13" t="s">
        <v>1482</v>
      </c>
    </row>
    <row r="1095" spans="3:4">
      <c r="C1095" s="12" t="s">
        <v>296</v>
      </c>
      <c r="D1095" s="13" t="s">
        <v>502</v>
      </c>
    </row>
    <row r="1096" spans="3:4">
      <c r="C1096" s="12" t="s">
        <v>296</v>
      </c>
      <c r="D1096" s="13" t="s">
        <v>1483</v>
      </c>
    </row>
    <row r="1097" spans="3:4">
      <c r="C1097" s="12" t="s">
        <v>296</v>
      </c>
      <c r="D1097" s="13" t="s">
        <v>1484</v>
      </c>
    </row>
    <row r="1098" spans="3:4">
      <c r="C1098" s="12" t="s">
        <v>296</v>
      </c>
      <c r="D1098" s="13" t="s">
        <v>1485</v>
      </c>
    </row>
    <row r="1099" spans="3:4">
      <c r="C1099" s="12" t="s">
        <v>296</v>
      </c>
      <c r="D1099" s="13" t="s">
        <v>714</v>
      </c>
    </row>
    <row r="1100" spans="3:4">
      <c r="C1100" s="12" t="s">
        <v>296</v>
      </c>
      <c r="D1100" s="13" t="s">
        <v>1486</v>
      </c>
    </row>
    <row r="1101" spans="3:4">
      <c r="C1101" s="12" t="s">
        <v>296</v>
      </c>
      <c r="D1101" s="13" t="s">
        <v>716</v>
      </c>
    </row>
    <row r="1102" spans="3:4">
      <c r="C1102" s="12" t="s">
        <v>296</v>
      </c>
      <c r="D1102" s="13" t="s">
        <v>718</v>
      </c>
    </row>
    <row r="1103" spans="3:4">
      <c r="C1103" s="12" t="s">
        <v>296</v>
      </c>
      <c r="D1103" s="13" t="s">
        <v>720</v>
      </c>
    </row>
    <row r="1104" spans="3:4">
      <c r="C1104" s="12" t="s">
        <v>296</v>
      </c>
      <c r="D1104" s="13" t="s">
        <v>504</v>
      </c>
    </row>
    <row r="1105" spans="3:4">
      <c r="C1105" s="12" t="s">
        <v>296</v>
      </c>
      <c r="D1105" s="13" t="s">
        <v>722</v>
      </c>
    </row>
    <row r="1106" spans="3:4">
      <c r="C1106" s="12" t="s">
        <v>296</v>
      </c>
      <c r="D1106" s="13" t="s">
        <v>724</v>
      </c>
    </row>
    <row r="1107" spans="3:4">
      <c r="C1107" s="12" t="s">
        <v>296</v>
      </c>
      <c r="D1107" s="13" t="s">
        <v>1487</v>
      </c>
    </row>
    <row r="1108" spans="3:4">
      <c r="C1108" s="12" t="s">
        <v>296</v>
      </c>
      <c r="D1108" s="13" t="s">
        <v>1488</v>
      </c>
    </row>
    <row r="1109" spans="3:4">
      <c r="C1109" s="12" t="s">
        <v>296</v>
      </c>
      <c r="D1109" s="13" t="s">
        <v>726</v>
      </c>
    </row>
    <row r="1110" spans="3:4">
      <c r="C1110" s="12" t="s">
        <v>296</v>
      </c>
      <c r="D1110" s="13" t="s">
        <v>728</v>
      </c>
    </row>
    <row r="1111" spans="3:4">
      <c r="C1111" s="12" t="s">
        <v>296</v>
      </c>
      <c r="D1111" s="13" t="s">
        <v>1037</v>
      </c>
    </row>
    <row r="1112" spans="3:4">
      <c r="C1112" s="12" t="s">
        <v>296</v>
      </c>
      <c r="D1112" s="13" t="s">
        <v>1489</v>
      </c>
    </row>
    <row r="1113" spans="3:4">
      <c r="C1113" s="12" t="s">
        <v>296</v>
      </c>
      <c r="D1113" s="13" t="s">
        <v>1490</v>
      </c>
    </row>
    <row r="1114" spans="3:4">
      <c r="C1114" s="12" t="s">
        <v>296</v>
      </c>
      <c r="D1114" s="13" t="s">
        <v>1491</v>
      </c>
    </row>
    <row r="1115" spans="3:4">
      <c r="C1115" s="12" t="s">
        <v>296</v>
      </c>
      <c r="D1115" s="13" t="s">
        <v>1492</v>
      </c>
    </row>
    <row r="1116" spans="3:4">
      <c r="C1116" s="12" t="s">
        <v>296</v>
      </c>
      <c r="D1116" s="13" t="s">
        <v>730</v>
      </c>
    </row>
    <row r="1117" spans="3:4">
      <c r="C1117" s="12" t="s">
        <v>296</v>
      </c>
      <c r="D1117" s="13" t="s">
        <v>1493</v>
      </c>
    </row>
    <row r="1118" spans="3:4">
      <c r="C1118" s="12" t="s">
        <v>296</v>
      </c>
      <c r="D1118" s="13" t="s">
        <v>1494</v>
      </c>
    </row>
    <row r="1119" spans="3:4">
      <c r="C1119" s="12" t="s">
        <v>296</v>
      </c>
      <c r="D1119" s="13" t="s">
        <v>1495</v>
      </c>
    </row>
    <row r="1120" spans="3:4">
      <c r="C1120" s="12" t="s">
        <v>296</v>
      </c>
      <c r="D1120" s="13" t="s">
        <v>1496</v>
      </c>
    </row>
    <row r="1121" spans="3:4">
      <c r="C1121" s="12" t="s">
        <v>298</v>
      </c>
      <c r="D1121" s="13" t="s">
        <v>1497</v>
      </c>
    </row>
    <row r="1122" spans="3:4">
      <c r="C1122" s="12" t="s">
        <v>298</v>
      </c>
      <c r="D1122" s="13" t="s">
        <v>506</v>
      </c>
    </row>
    <row r="1123" spans="3:4">
      <c r="C1123" s="12" t="s">
        <v>298</v>
      </c>
      <c r="D1123" s="13" t="s">
        <v>732</v>
      </c>
    </row>
    <row r="1124" spans="3:4">
      <c r="C1124" s="12" t="s">
        <v>298</v>
      </c>
      <c r="D1124" s="13" t="s">
        <v>409</v>
      </c>
    </row>
    <row r="1125" spans="3:4">
      <c r="C1125" s="12" t="s">
        <v>298</v>
      </c>
      <c r="D1125" s="13" t="s">
        <v>411</v>
      </c>
    </row>
    <row r="1126" spans="3:4">
      <c r="C1126" s="12" t="s">
        <v>298</v>
      </c>
      <c r="D1126" s="13" t="s">
        <v>413</v>
      </c>
    </row>
    <row r="1127" spans="3:4">
      <c r="C1127" s="12" t="s">
        <v>298</v>
      </c>
      <c r="D1127" s="13" t="s">
        <v>734</v>
      </c>
    </row>
    <row r="1128" spans="3:4">
      <c r="C1128" s="12" t="s">
        <v>298</v>
      </c>
      <c r="D1128" s="13" t="s">
        <v>415</v>
      </c>
    </row>
    <row r="1129" spans="3:4">
      <c r="C1129" s="12" t="s">
        <v>298</v>
      </c>
      <c r="D1129" s="13" t="s">
        <v>736</v>
      </c>
    </row>
    <row r="1130" spans="3:4">
      <c r="C1130" s="12" t="s">
        <v>298</v>
      </c>
      <c r="D1130" s="13" t="s">
        <v>368</v>
      </c>
    </row>
    <row r="1131" spans="3:4">
      <c r="C1131" s="12" t="s">
        <v>298</v>
      </c>
      <c r="D1131" s="13" t="s">
        <v>508</v>
      </c>
    </row>
    <row r="1132" spans="3:4">
      <c r="C1132" s="12" t="s">
        <v>298</v>
      </c>
      <c r="D1132" s="13" t="s">
        <v>510</v>
      </c>
    </row>
    <row r="1133" spans="3:4">
      <c r="C1133" s="12" t="s">
        <v>298</v>
      </c>
      <c r="D1133" s="13" t="s">
        <v>512</v>
      </c>
    </row>
    <row r="1134" spans="3:4">
      <c r="C1134" s="12" t="s">
        <v>298</v>
      </c>
      <c r="D1134" s="13" t="s">
        <v>738</v>
      </c>
    </row>
    <row r="1135" spans="3:4">
      <c r="C1135" s="12" t="s">
        <v>298</v>
      </c>
      <c r="D1135" s="13" t="s">
        <v>740</v>
      </c>
    </row>
    <row r="1136" spans="3:4">
      <c r="C1136" s="12" t="s">
        <v>298</v>
      </c>
      <c r="D1136" s="13" t="s">
        <v>417</v>
      </c>
    </row>
    <row r="1137" spans="3:4">
      <c r="C1137" s="12" t="s">
        <v>298</v>
      </c>
      <c r="D1137" s="13" t="s">
        <v>742</v>
      </c>
    </row>
    <row r="1138" spans="3:4">
      <c r="C1138" s="12" t="s">
        <v>298</v>
      </c>
      <c r="D1138" s="13" t="s">
        <v>514</v>
      </c>
    </row>
    <row r="1139" spans="3:4">
      <c r="C1139" s="12" t="s">
        <v>298</v>
      </c>
      <c r="D1139" s="13" t="s">
        <v>370</v>
      </c>
    </row>
    <row r="1140" spans="3:4">
      <c r="C1140" s="12" t="s">
        <v>298</v>
      </c>
      <c r="D1140" s="13" t="s">
        <v>744</v>
      </c>
    </row>
    <row r="1141" spans="3:4">
      <c r="C1141" s="12" t="s">
        <v>298</v>
      </c>
      <c r="D1141" s="13" t="s">
        <v>419</v>
      </c>
    </row>
    <row r="1142" spans="3:4">
      <c r="C1142" s="12" t="s">
        <v>298</v>
      </c>
      <c r="D1142" s="13" t="s">
        <v>746</v>
      </c>
    </row>
    <row r="1143" spans="3:4">
      <c r="C1143" s="12" t="s">
        <v>298</v>
      </c>
      <c r="D1143" s="13" t="s">
        <v>748</v>
      </c>
    </row>
    <row r="1144" spans="3:4">
      <c r="C1144" s="12" t="s">
        <v>298</v>
      </c>
      <c r="D1144" s="13" t="s">
        <v>372</v>
      </c>
    </row>
    <row r="1145" spans="3:4">
      <c r="C1145" s="12" t="s">
        <v>298</v>
      </c>
      <c r="D1145" s="13" t="s">
        <v>516</v>
      </c>
    </row>
    <row r="1146" spans="3:4">
      <c r="C1146" s="12" t="s">
        <v>298</v>
      </c>
      <c r="D1146" s="13" t="s">
        <v>518</v>
      </c>
    </row>
    <row r="1147" spans="3:4">
      <c r="C1147" s="12" t="s">
        <v>298</v>
      </c>
      <c r="D1147" s="13" t="s">
        <v>750</v>
      </c>
    </row>
    <row r="1148" spans="3:4">
      <c r="C1148" s="12" t="s">
        <v>298</v>
      </c>
      <c r="D1148" s="13" t="s">
        <v>520</v>
      </c>
    </row>
    <row r="1149" spans="3:4">
      <c r="C1149" s="12" t="s">
        <v>298</v>
      </c>
      <c r="D1149" s="13" t="s">
        <v>752</v>
      </c>
    </row>
    <row r="1150" spans="3:4">
      <c r="C1150" s="12" t="s">
        <v>298</v>
      </c>
      <c r="D1150" s="13" t="s">
        <v>421</v>
      </c>
    </row>
    <row r="1151" spans="3:4">
      <c r="C1151" s="12" t="s">
        <v>298</v>
      </c>
      <c r="D1151" s="13" t="s">
        <v>522</v>
      </c>
    </row>
    <row r="1152" spans="3:4">
      <c r="C1152" s="12" t="s">
        <v>298</v>
      </c>
      <c r="D1152" s="13" t="s">
        <v>754</v>
      </c>
    </row>
    <row r="1153" spans="3:4">
      <c r="C1153" s="12" t="s">
        <v>298</v>
      </c>
      <c r="D1153" s="13" t="s">
        <v>756</v>
      </c>
    </row>
    <row r="1154" spans="3:4">
      <c r="C1154" s="12" t="s">
        <v>298</v>
      </c>
      <c r="D1154" s="13" t="s">
        <v>758</v>
      </c>
    </row>
    <row r="1155" spans="3:4">
      <c r="C1155" s="12" t="s">
        <v>298</v>
      </c>
      <c r="D1155" s="13" t="s">
        <v>760</v>
      </c>
    </row>
    <row r="1156" spans="3:4">
      <c r="C1156" s="12" t="s">
        <v>298</v>
      </c>
      <c r="D1156" s="13" t="s">
        <v>761</v>
      </c>
    </row>
    <row r="1157" spans="3:4">
      <c r="C1157" s="12" t="s">
        <v>298</v>
      </c>
      <c r="D1157" s="13" t="s">
        <v>763</v>
      </c>
    </row>
    <row r="1158" spans="3:4">
      <c r="C1158" s="12" t="s">
        <v>298</v>
      </c>
      <c r="D1158" s="13" t="s">
        <v>765</v>
      </c>
    </row>
    <row r="1159" spans="3:4">
      <c r="C1159" s="12" t="s">
        <v>298</v>
      </c>
      <c r="D1159" s="13" t="s">
        <v>767</v>
      </c>
    </row>
    <row r="1160" spans="3:4">
      <c r="C1160" s="12" t="s">
        <v>298</v>
      </c>
      <c r="D1160" s="13" t="s">
        <v>769</v>
      </c>
    </row>
    <row r="1161" spans="3:4">
      <c r="C1161" s="12" t="s">
        <v>298</v>
      </c>
      <c r="D1161" s="13" t="s">
        <v>771</v>
      </c>
    </row>
    <row r="1162" spans="3:4">
      <c r="C1162" s="12" t="s">
        <v>298</v>
      </c>
      <c r="D1162" s="13" t="s">
        <v>773</v>
      </c>
    </row>
    <row r="1163" spans="3:4">
      <c r="C1163" s="12" t="s">
        <v>298</v>
      </c>
      <c r="D1163" s="13" t="s">
        <v>775</v>
      </c>
    </row>
    <row r="1164" spans="3:4">
      <c r="C1164" s="12" t="s">
        <v>300</v>
      </c>
      <c r="D1164" s="13" t="s">
        <v>423</v>
      </c>
    </row>
    <row r="1165" spans="3:4">
      <c r="C1165" s="12" t="s">
        <v>300</v>
      </c>
      <c r="D1165" s="13" t="s">
        <v>1039</v>
      </c>
    </row>
    <row r="1166" spans="3:4">
      <c r="C1166" s="12" t="s">
        <v>300</v>
      </c>
      <c r="D1166" s="13" t="s">
        <v>524</v>
      </c>
    </row>
    <row r="1167" spans="3:4">
      <c r="C1167" s="12" t="s">
        <v>300</v>
      </c>
      <c r="D1167" s="13" t="s">
        <v>777</v>
      </c>
    </row>
    <row r="1168" spans="3:4">
      <c r="C1168" s="12" t="s">
        <v>300</v>
      </c>
      <c r="D1168" s="13" t="s">
        <v>374</v>
      </c>
    </row>
    <row r="1169" spans="3:4">
      <c r="C1169" s="12" t="s">
        <v>300</v>
      </c>
      <c r="D1169" s="13" t="s">
        <v>1498</v>
      </c>
    </row>
    <row r="1170" spans="3:4">
      <c r="C1170" s="12" t="s">
        <v>300</v>
      </c>
      <c r="D1170" s="13" t="s">
        <v>376</v>
      </c>
    </row>
    <row r="1171" spans="3:4">
      <c r="C1171" s="12" t="s">
        <v>300</v>
      </c>
      <c r="D1171" s="13" t="s">
        <v>526</v>
      </c>
    </row>
    <row r="1172" spans="3:4">
      <c r="C1172" s="12" t="s">
        <v>300</v>
      </c>
      <c r="D1172" s="13" t="s">
        <v>1499</v>
      </c>
    </row>
    <row r="1173" spans="3:4">
      <c r="C1173" s="12" t="s">
        <v>300</v>
      </c>
      <c r="D1173" s="13" t="s">
        <v>1500</v>
      </c>
    </row>
    <row r="1174" spans="3:4">
      <c r="C1174" s="12" t="s">
        <v>300</v>
      </c>
      <c r="D1174" s="13" t="s">
        <v>1041</v>
      </c>
    </row>
    <row r="1175" spans="3:4">
      <c r="C1175" s="12" t="s">
        <v>300</v>
      </c>
      <c r="D1175" s="13" t="s">
        <v>1501</v>
      </c>
    </row>
    <row r="1176" spans="3:4">
      <c r="C1176" s="12" t="s">
        <v>300</v>
      </c>
      <c r="D1176" s="13" t="s">
        <v>1502</v>
      </c>
    </row>
    <row r="1177" spans="3:4">
      <c r="C1177" s="12" t="s">
        <v>300</v>
      </c>
      <c r="D1177" s="13" t="s">
        <v>378</v>
      </c>
    </row>
    <row r="1178" spans="3:4">
      <c r="C1178" s="12" t="s">
        <v>300</v>
      </c>
      <c r="D1178" s="13" t="s">
        <v>1043</v>
      </c>
    </row>
    <row r="1179" spans="3:4">
      <c r="C1179" s="12" t="s">
        <v>300</v>
      </c>
      <c r="D1179" s="13" t="s">
        <v>1045</v>
      </c>
    </row>
    <row r="1180" spans="3:4">
      <c r="C1180" s="12" t="s">
        <v>300</v>
      </c>
      <c r="D1180" s="13" t="s">
        <v>528</v>
      </c>
    </row>
    <row r="1181" spans="3:4">
      <c r="C1181" s="12" t="s">
        <v>300</v>
      </c>
      <c r="D1181" s="13" t="s">
        <v>1503</v>
      </c>
    </row>
    <row r="1182" spans="3:4">
      <c r="C1182" s="12" t="s">
        <v>300</v>
      </c>
      <c r="D1182" s="13" t="s">
        <v>530</v>
      </c>
    </row>
    <row r="1183" spans="3:4">
      <c r="C1183" s="12" t="s">
        <v>300</v>
      </c>
      <c r="D1183" s="13" t="s">
        <v>1504</v>
      </c>
    </row>
    <row r="1184" spans="3:4">
      <c r="C1184" s="12" t="s">
        <v>300</v>
      </c>
      <c r="D1184" s="13" t="s">
        <v>1505</v>
      </c>
    </row>
    <row r="1185" spans="3:4">
      <c r="C1185" s="12" t="s">
        <v>300</v>
      </c>
      <c r="D1185" s="13" t="s">
        <v>1506</v>
      </c>
    </row>
    <row r="1186" spans="3:4">
      <c r="C1186" s="12" t="s">
        <v>300</v>
      </c>
      <c r="D1186" s="13" t="s">
        <v>1507</v>
      </c>
    </row>
    <row r="1187" spans="3:4">
      <c r="C1187" s="12" t="s">
        <v>300</v>
      </c>
      <c r="D1187" s="13" t="s">
        <v>1508</v>
      </c>
    </row>
    <row r="1188" spans="3:4">
      <c r="C1188" s="12" t="s">
        <v>300</v>
      </c>
      <c r="D1188" s="13" t="s">
        <v>1509</v>
      </c>
    </row>
    <row r="1189" spans="3:4">
      <c r="C1189" s="12" t="s">
        <v>300</v>
      </c>
      <c r="D1189" s="13" t="s">
        <v>1510</v>
      </c>
    </row>
    <row r="1190" spans="3:4">
      <c r="C1190" s="12" t="s">
        <v>300</v>
      </c>
      <c r="D1190" s="13" t="s">
        <v>1511</v>
      </c>
    </row>
    <row r="1191" spans="3:4">
      <c r="C1191" s="12" t="s">
        <v>300</v>
      </c>
      <c r="D1191" s="13" t="s">
        <v>1512</v>
      </c>
    </row>
    <row r="1192" spans="3:4">
      <c r="C1192" s="12" t="s">
        <v>300</v>
      </c>
      <c r="D1192" s="13" t="s">
        <v>1513</v>
      </c>
    </row>
    <row r="1193" spans="3:4">
      <c r="C1193" s="12" t="s">
        <v>300</v>
      </c>
      <c r="D1193" s="13" t="s">
        <v>779</v>
      </c>
    </row>
    <row r="1194" spans="3:4">
      <c r="C1194" s="12" t="s">
        <v>300</v>
      </c>
      <c r="D1194" s="13" t="s">
        <v>1514</v>
      </c>
    </row>
    <row r="1195" spans="3:4">
      <c r="C1195" s="12" t="s">
        <v>300</v>
      </c>
      <c r="D1195" s="13" t="s">
        <v>1047</v>
      </c>
    </row>
    <row r="1196" spans="3:4">
      <c r="C1196" s="12" t="s">
        <v>300</v>
      </c>
      <c r="D1196" s="13" t="s">
        <v>1048</v>
      </c>
    </row>
    <row r="1197" spans="3:4">
      <c r="C1197" s="12" t="s">
        <v>300</v>
      </c>
      <c r="D1197" s="13" t="s">
        <v>1515</v>
      </c>
    </row>
    <row r="1198" spans="3:4">
      <c r="C1198" s="12" t="s">
        <v>300</v>
      </c>
      <c r="D1198" s="13" t="s">
        <v>1516</v>
      </c>
    </row>
    <row r="1199" spans="3:4">
      <c r="C1199" s="12" t="s">
        <v>300</v>
      </c>
      <c r="D1199" s="13" t="s">
        <v>1517</v>
      </c>
    </row>
    <row r="1200" spans="3:4">
      <c r="C1200" s="12" t="s">
        <v>300</v>
      </c>
      <c r="D1200" s="13" t="s">
        <v>771</v>
      </c>
    </row>
    <row r="1201" spans="3:4">
      <c r="C1201" s="12" t="s">
        <v>300</v>
      </c>
      <c r="D1201" s="13" t="s">
        <v>1518</v>
      </c>
    </row>
    <row r="1202" spans="3:4">
      <c r="C1202" s="12" t="s">
        <v>300</v>
      </c>
      <c r="D1202" s="13" t="s">
        <v>1519</v>
      </c>
    </row>
    <row r="1203" spans="3:4">
      <c r="C1203" s="12" t="s">
        <v>300</v>
      </c>
      <c r="D1203" s="13" t="s">
        <v>1520</v>
      </c>
    </row>
    <row r="1204" spans="3:4">
      <c r="C1204" s="12" t="s">
        <v>300</v>
      </c>
      <c r="D1204" s="13" t="s">
        <v>1521</v>
      </c>
    </row>
    <row r="1205" spans="3:4">
      <c r="C1205" s="12" t="s">
        <v>302</v>
      </c>
      <c r="D1205" s="13" t="s">
        <v>781</v>
      </c>
    </row>
    <row r="1206" spans="3:4">
      <c r="C1206" s="12" t="s">
        <v>302</v>
      </c>
      <c r="D1206" s="13" t="s">
        <v>1049</v>
      </c>
    </row>
    <row r="1207" spans="3:4">
      <c r="C1207" s="12" t="s">
        <v>302</v>
      </c>
      <c r="D1207" s="13" t="s">
        <v>783</v>
      </c>
    </row>
    <row r="1208" spans="3:4">
      <c r="C1208" s="12" t="s">
        <v>302</v>
      </c>
      <c r="D1208" s="13" t="s">
        <v>1050</v>
      </c>
    </row>
    <row r="1209" spans="3:4">
      <c r="C1209" s="12" t="s">
        <v>302</v>
      </c>
      <c r="D1209" s="13" t="s">
        <v>1051</v>
      </c>
    </row>
    <row r="1210" spans="3:4">
      <c r="C1210" s="12" t="s">
        <v>302</v>
      </c>
      <c r="D1210" s="13" t="s">
        <v>1053</v>
      </c>
    </row>
    <row r="1211" spans="3:4">
      <c r="C1211" s="12" t="s">
        <v>302</v>
      </c>
      <c r="D1211" s="13" t="s">
        <v>1522</v>
      </c>
    </row>
    <row r="1212" spans="3:4">
      <c r="C1212" s="12" t="s">
        <v>302</v>
      </c>
      <c r="D1212" s="13" t="s">
        <v>1054</v>
      </c>
    </row>
    <row r="1213" spans="3:4">
      <c r="C1213" s="12" t="s">
        <v>302</v>
      </c>
      <c r="D1213" s="13" t="s">
        <v>785</v>
      </c>
    </row>
    <row r="1214" spans="3:4">
      <c r="C1214" s="12" t="s">
        <v>302</v>
      </c>
      <c r="D1214" s="13" t="s">
        <v>1055</v>
      </c>
    </row>
    <row r="1215" spans="3:4">
      <c r="C1215" s="12" t="s">
        <v>302</v>
      </c>
      <c r="D1215" s="13" t="s">
        <v>1056</v>
      </c>
    </row>
    <row r="1216" spans="3:4">
      <c r="C1216" s="12" t="s">
        <v>302</v>
      </c>
      <c r="D1216" s="13" t="s">
        <v>1057</v>
      </c>
    </row>
    <row r="1217" spans="3:4">
      <c r="C1217" s="12" t="s">
        <v>302</v>
      </c>
      <c r="D1217" s="13" t="s">
        <v>1059</v>
      </c>
    </row>
    <row r="1218" spans="3:4">
      <c r="C1218" s="12" t="s">
        <v>302</v>
      </c>
      <c r="D1218" s="13" t="s">
        <v>1061</v>
      </c>
    </row>
    <row r="1219" spans="3:4">
      <c r="C1219" s="12" t="s">
        <v>302</v>
      </c>
      <c r="D1219" s="13" t="s">
        <v>1063</v>
      </c>
    </row>
    <row r="1220" spans="3:4">
      <c r="C1220" s="12" t="s">
        <v>302</v>
      </c>
      <c r="D1220" s="13" t="s">
        <v>1064</v>
      </c>
    </row>
    <row r="1221" spans="3:4">
      <c r="C1221" s="12" t="s">
        <v>302</v>
      </c>
      <c r="D1221" s="13" t="s">
        <v>1065</v>
      </c>
    </row>
    <row r="1222" spans="3:4">
      <c r="C1222" s="12" t="s">
        <v>302</v>
      </c>
      <c r="D1222" s="13" t="s">
        <v>927</v>
      </c>
    </row>
    <row r="1223" spans="3:4">
      <c r="C1223" s="12" t="s">
        <v>302</v>
      </c>
      <c r="D1223" s="13" t="s">
        <v>1066</v>
      </c>
    </row>
    <row r="1224" spans="3:4">
      <c r="C1224" s="12" t="s">
        <v>302</v>
      </c>
      <c r="D1224" s="13" t="s">
        <v>1067</v>
      </c>
    </row>
    <row r="1225" spans="3:4">
      <c r="C1225" s="12" t="s">
        <v>302</v>
      </c>
      <c r="D1225" s="13" t="s">
        <v>1069</v>
      </c>
    </row>
    <row r="1226" spans="3:4">
      <c r="C1226" s="12" t="s">
        <v>302</v>
      </c>
      <c r="D1226" s="13" t="s">
        <v>1523</v>
      </c>
    </row>
    <row r="1227" spans="3:4">
      <c r="C1227" s="12" t="s">
        <v>302</v>
      </c>
      <c r="D1227" s="13" t="s">
        <v>1524</v>
      </c>
    </row>
    <row r="1228" spans="3:4">
      <c r="C1228" s="12" t="s">
        <v>302</v>
      </c>
      <c r="D1228" s="13" t="s">
        <v>1071</v>
      </c>
    </row>
    <row r="1229" spans="3:4">
      <c r="C1229" s="12" t="s">
        <v>302</v>
      </c>
      <c r="D1229" s="13" t="s">
        <v>1072</v>
      </c>
    </row>
    <row r="1230" spans="3:4">
      <c r="C1230" s="12" t="s">
        <v>302</v>
      </c>
      <c r="D1230" s="13" t="s">
        <v>1074</v>
      </c>
    </row>
    <row r="1231" spans="3:4">
      <c r="C1231" s="12" t="s">
        <v>302</v>
      </c>
      <c r="D1231" s="13" t="s">
        <v>1075</v>
      </c>
    </row>
    <row r="1232" spans="3:4">
      <c r="C1232" s="12" t="s">
        <v>302</v>
      </c>
      <c r="D1232" s="13" t="s">
        <v>1076</v>
      </c>
    </row>
    <row r="1233" spans="3:4">
      <c r="C1233" s="12" t="s">
        <v>302</v>
      </c>
      <c r="D1233" s="13" t="s">
        <v>1525</v>
      </c>
    </row>
    <row r="1234" spans="3:4">
      <c r="C1234" s="12" t="s">
        <v>302</v>
      </c>
      <c r="D1234" s="13" t="s">
        <v>1526</v>
      </c>
    </row>
    <row r="1235" spans="3:4">
      <c r="C1235" s="12" t="s">
        <v>302</v>
      </c>
      <c r="D1235" s="13" t="s">
        <v>1527</v>
      </c>
    </row>
    <row r="1236" spans="3:4">
      <c r="C1236" s="12" t="s">
        <v>302</v>
      </c>
      <c r="D1236" s="13" t="s">
        <v>1528</v>
      </c>
    </row>
    <row r="1237" spans="3:4">
      <c r="C1237" s="12" t="s">
        <v>302</v>
      </c>
      <c r="D1237" s="13" t="s">
        <v>1529</v>
      </c>
    </row>
    <row r="1238" spans="3:4">
      <c r="C1238" s="12" t="s">
        <v>302</v>
      </c>
      <c r="D1238" s="13" t="s">
        <v>1530</v>
      </c>
    </row>
    <row r="1239" spans="3:4">
      <c r="C1239" s="12" t="s">
        <v>302</v>
      </c>
      <c r="D1239" s="13" t="s">
        <v>1531</v>
      </c>
    </row>
    <row r="1240" spans="3:4">
      <c r="C1240" s="12" t="s">
        <v>302</v>
      </c>
      <c r="D1240" s="13" t="s">
        <v>1532</v>
      </c>
    </row>
    <row r="1241" spans="3:4">
      <c r="C1241" s="12" t="s">
        <v>302</v>
      </c>
      <c r="D1241" s="13" t="s">
        <v>1533</v>
      </c>
    </row>
    <row r="1242" spans="3:4">
      <c r="C1242" s="12" t="s">
        <v>302</v>
      </c>
      <c r="D1242" s="13" t="s">
        <v>1346</v>
      </c>
    </row>
    <row r="1243" spans="3:4">
      <c r="C1243" s="12" t="s">
        <v>302</v>
      </c>
      <c r="D1243" s="13" t="s">
        <v>1534</v>
      </c>
    </row>
    <row r="1244" spans="3:4">
      <c r="C1244" s="12" t="s">
        <v>304</v>
      </c>
      <c r="D1244" s="13" t="s">
        <v>787</v>
      </c>
    </row>
    <row r="1245" spans="3:4">
      <c r="C1245" s="12" t="s">
        <v>304</v>
      </c>
      <c r="D1245" s="13" t="s">
        <v>1535</v>
      </c>
    </row>
    <row r="1246" spans="3:4">
      <c r="C1246" s="12" t="s">
        <v>304</v>
      </c>
      <c r="D1246" s="13" t="s">
        <v>789</v>
      </c>
    </row>
    <row r="1247" spans="3:4">
      <c r="C1247" s="12" t="s">
        <v>304</v>
      </c>
      <c r="D1247" s="13" t="s">
        <v>1536</v>
      </c>
    </row>
    <row r="1248" spans="3:4">
      <c r="C1248" s="12" t="s">
        <v>304</v>
      </c>
      <c r="D1248" s="13" t="s">
        <v>1537</v>
      </c>
    </row>
    <row r="1249" spans="3:4">
      <c r="C1249" s="12" t="s">
        <v>304</v>
      </c>
      <c r="D1249" s="13" t="s">
        <v>1538</v>
      </c>
    </row>
    <row r="1250" spans="3:4">
      <c r="C1250" s="12" t="s">
        <v>304</v>
      </c>
      <c r="D1250" s="13" t="s">
        <v>1539</v>
      </c>
    </row>
    <row r="1251" spans="3:4">
      <c r="C1251" s="12" t="s">
        <v>304</v>
      </c>
      <c r="D1251" s="13" t="s">
        <v>1540</v>
      </c>
    </row>
    <row r="1252" spans="3:4">
      <c r="C1252" s="12" t="s">
        <v>304</v>
      </c>
      <c r="D1252" s="13" t="s">
        <v>1541</v>
      </c>
    </row>
    <row r="1253" spans="3:4">
      <c r="C1253" s="12" t="s">
        <v>304</v>
      </c>
      <c r="D1253" s="13" t="s">
        <v>1542</v>
      </c>
    </row>
    <row r="1254" spans="3:4">
      <c r="C1254" s="12" t="s">
        <v>304</v>
      </c>
      <c r="D1254" s="13" t="s">
        <v>1543</v>
      </c>
    </row>
    <row r="1255" spans="3:4">
      <c r="C1255" s="12" t="s">
        <v>304</v>
      </c>
      <c r="D1255" s="13" t="s">
        <v>1544</v>
      </c>
    </row>
    <row r="1256" spans="3:4">
      <c r="C1256" s="12" t="s">
        <v>304</v>
      </c>
      <c r="D1256" s="13" t="s">
        <v>1545</v>
      </c>
    </row>
    <row r="1257" spans="3:4">
      <c r="C1257" s="12" t="s">
        <v>304</v>
      </c>
      <c r="D1257" s="13" t="s">
        <v>1546</v>
      </c>
    </row>
    <row r="1258" spans="3:4">
      <c r="C1258" s="12" t="s">
        <v>304</v>
      </c>
      <c r="D1258" s="13" t="s">
        <v>1547</v>
      </c>
    </row>
    <row r="1259" spans="3:4">
      <c r="C1259" s="12" t="s">
        <v>304</v>
      </c>
      <c r="D1259" s="13" t="s">
        <v>1548</v>
      </c>
    </row>
    <row r="1260" spans="3:4">
      <c r="C1260" s="12" t="s">
        <v>304</v>
      </c>
      <c r="D1260" s="13" t="s">
        <v>1300</v>
      </c>
    </row>
    <row r="1261" spans="3:4">
      <c r="C1261" s="12" t="s">
        <v>304</v>
      </c>
      <c r="D1261" s="13" t="s">
        <v>539</v>
      </c>
    </row>
    <row r="1262" spans="3:4">
      <c r="C1262" s="12" t="s">
        <v>304</v>
      </c>
      <c r="D1262" s="13" t="s">
        <v>1549</v>
      </c>
    </row>
    <row r="1263" spans="3:4">
      <c r="C1263" s="12" t="s">
        <v>304</v>
      </c>
      <c r="D1263" s="13" t="s">
        <v>1550</v>
      </c>
    </row>
    <row r="1264" spans="3:4">
      <c r="C1264" s="12" t="s">
        <v>304</v>
      </c>
      <c r="D1264" s="13" t="s">
        <v>1551</v>
      </c>
    </row>
    <row r="1265" spans="3:4">
      <c r="C1265" s="12" t="s">
        <v>304</v>
      </c>
      <c r="D1265" s="13" t="s">
        <v>1552</v>
      </c>
    </row>
    <row r="1266" spans="3:4">
      <c r="C1266" s="12" t="s">
        <v>304</v>
      </c>
      <c r="D1266" s="13" t="s">
        <v>1553</v>
      </c>
    </row>
    <row r="1267" spans="3:4">
      <c r="C1267" s="12" t="s">
        <v>304</v>
      </c>
      <c r="D1267" s="13" t="s">
        <v>1554</v>
      </c>
    </row>
    <row r="1268" spans="3:4">
      <c r="C1268" s="12" t="s">
        <v>304</v>
      </c>
      <c r="D1268" s="13" t="s">
        <v>1555</v>
      </c>
    </row>
    <row r="1269" spans="3:4">
      <c r="C1269" s="12" t="s">
        <v>304</v>
      </c>
      <c r="D1269" s="13" t="s">
        <v>1556</v>
      </c>
    </row>
    <row r="1270" spans="3:4">
      <c r="C1270" s="12" t="s">
        <v>304</v>
      </c>
      <c r="D1270" s="13" t="s">
        <v>1557</v>
      </c>
    </row>
    <row r="1271" spans="3:4">
      <c r="C1271" s="12" t="s">
        <v>304</v>
      </c>
      <c r="D1271" s="13" t="s">
        <v>1558</v>
      </c>
    </row>
    <row r="1272" spans="3:4">
      <c r="C1272" s="12" t="s">
        <v>304</v>
      </c>
      <c r="D1272" s="13" t="s">
        <v>1559</v>
      </c>
    </row>
    <row r="1273" spans="3:4">
      <c r="C1273" s="12" t="s">
        <v>304</v>
      </c>
      <c r="D1273" s="13" t="s">
        <v>1560</v>
      </c>
    </row>
    <row r="1274" spans="3:4">
      <c r="C1274" s="12" t="s">
        <v>306</v>
      </c>
      <c r="D1274" s="13" t="s">
        <v>1561</v>
      </c>
    </row>
    <row r="1275" spans="3:4">
      <c r="C1275" s="12" t="s">
        <v>306</v>
      </c>
      <c r="D1275" s="13" t="s">
        <v>1562</v>
      </c>
    </row>
    <row r="1276" spans="3:4">
      <c r="C1276" s="12" t="s">
        <v>306</v>
      </c>
      <c r="D1276" s="13" t="s">
        <v>1563</v>
      </c>
    </row>
    <row r="1277" spans="3:4">
      <c r="C1277" s="12" t="s">
        <v>306</v>
      </c>
      <c r="D1277" s="13" t="s">
        <v>1564</v>
      </c>
    </row>
    <row r="1278" spans="3:4">
      <c r="C1278" s="12" t="s">
        <v>306</v>
      </c>
      <c r="D1278" s="13" t="s">
        <v>1565</v>
      </c>
    </row>
    <row r="1279" spans="3:4">
      <c r="C1279" s="12" t="s">
        <v>306</v>
      </c>
      <c r="D1279" s="13" t="s">
        <v>1566</v>
      </c>
    </row>
    <row r="1280" spans="3:4">
      <c r="C1280" s="12" t="s">
        <v>306</v>
      </c>
      <c r="D1280" s="13" t="s">
        <v>1567</v>
      </c>
    </row>
    <row r="1281" spans="3:4">
      <c r="C1281" s="12" t="s">
        <v>306</v>
      </c>
      <c r="D1281" s="13" t="s">
        <v>1568</v>
      </c>
    </row>
    <row r="1282" spans="3:4">
      <c r="C1282" s="12" t="s">
        <v>306</v>
      </c>
      <c r="D1282" s="13" t="s">
        <v>1569</v>
      </c>
    </row>
    <row r="1283" spans="3:4">
      <c r="C1283" s="12" t="s">
        <v>306</v>
      </c>
      <c r="D1283" s="13" t="s">
        <v>1570</v>
      </c>
    </row>
    <row r="1284" spans="3:4">
      <c r="C1284" s="12" t="s">
        <v>306</v>
      </c>
      <c r="D1284" s="13" t="s">
        <v>1571</v>
      </c>
    </row>
    <row r="1285" spans="3:4">
      <c r="C1285" s="12" t="s">
        <v>306</v>
      </c>
      <c r="D1285" s="13" t="s">
        <v>1572</v>
      </c>
    </row>
    <row r="1286" spans="3:4">
      <c r="C1286" s="12" t="s">
        <v>306</v>
      </c>
      <c r="D1286" s="13" t="s">
        <v>1573</v>
      </c>
    </row>
    <row r="1287" spans="3:4">
      <c r="C1287" s="12" t="s">
        <v>306</v>
      </c>
      <c r="D1287" s="13" t="s">
        <v>1574</v>
      </c>
    </row>
    <row r="1288" spans="3:4">
      <c r="C1288" s="12" t="s">
        <v>306</v>
      </c>
      <c r="D1288" s="13" t="s">
        <v>691</v>
      </c>
    </row>
    <row r="1289" spans="3:4">
      <c r="C1289" s="12" t="s">
        <v>306</v>
      </c>
      <c r="D1289" s="13" t="s">
        <v>1575</v>
      </c>
    </row>
    <row r="1290" spans="3:4">
      <c r="C1290" s="12" t="s">
        <v>306</v>
      </c>
      <c r="D1290" s="13" t="s">
        <v>1576</v>
      </c>
    </row>
    <row r="1291" spans="3:4">
      <c r="C1291" s="12" t="s">
        <v>306</v>
      </c>
      <c r="D1291" s="13" t="s">
        <v>1477</v>
      </c>
    </row>
    <row r="1292" spans="3:4">
      <c r="C1292" s="12" t="s">
        <v>306</v>
      </c>
      <c r="D1292" s="13" t="s">
        <v>1577</v>
      </c>
    </row>
    <row r="1293" spans="3:4">
      <c r="C1293" s="12" t="s">
        <v>309</v>
      </c>
      <c r="D1293" s="13" t="s">
        <v>1578</v>
      </c>
    </row>
    <row r="1294" spans="3:4">
      <c r="C1294" s="12" t="s">
        <v>309</v>
      </c>
      <c r="D1294" s="13" t="s">
        <v>1579</v>
      </c>
    </row>
    <row r="1295" spans="3:4">
      <c r="C1295" s="12" t="s">
        <v>309</v>
      </c>
      <c r="D1295" s="13" t="s">
        <v>1580</v>
      </c>
    </row>
    <row r="1296" spans="3:4">
      <c r="C1296" s="12" t="s">
        <v>309</v>
      </c>
      <c r="D1296" s="13" t="s">
        <v>1581</v>
      </c>
    </row>
    <row r="1297" spans="3:4">
      <c r="C1297" s="12" t="s">
        <v>309</v>
      </c>
      <c r="D1297" s="13" t="s">
        <v>1582</v>
      </c>
    </row>
    <row r="1298" spans="3:4">
      <c r="C1298" s="12" t="s">
        <v>309</v>
      </c>
      <c r="D1298" s="13" t="s">
        <v>1583</v>
      </c>
    </row>
    <row r="1299" spans="3:4">
      <c r="C1299" s="12" t="s">
        <v>309</v>
      </c>
      <c r="D1299" s="13" t="s">
        <v>1584</v>
      </c>
    </row>
    <row r="1300" spans="3:4">
      <c r="C1300" s="12" t="s">
        <v>309</v>
      </c>
      <c r="D1300" s="13" t="s">
        <v>1585</v>
      </c>
    </row>
    <row r="1301" spans="3:4">
      <c r="C1301" s="12" t="s">
        <v>309</v>
      </c>
      <c r="D1301" s="13" t="s">
        <v>1586</v>
      </c>
    </row>
    <row r="1302" spans="3:4">
      <c r="C1302" s="12" t="s">
        <v>309</v>
      </c>
      <c r="D1302" s="13" t="s">
        <v>1587</v>
      </c>
    </row>
    <row r="1303" spans="3:4">
      <c r="C1303" s="12" t="s">
        <v>309</v>
      </c>
      <c r="D1303" s="13" t="s">
        <v>1588</v>
      </c>
    </row>
    <row r="1304" spans="3:4">
      <c r="C1304" s="12" t="s">
        <v>309</v>
      </c>
      <c r="D1304" s="13" t="s">
        <v>870</v>
      </c>
    </row>
    <row r="1305" spans="3:4">
      <c r="C1305" s="12" t="s">
        <v>309</v>
      </c>
      <c r="D1305" s="13" t="s">
        <v>1589</v>
      </c>
    </row>
    <row r="1306" spans="3:4">
      <c r="C1306" s="12" t="s">
        <v>309</v>
      </c>
      <c r="D1306" s="13" t="s">
        <v>1590</v>
      </c>
    </row>
    <row r="1307" spans="3:4">
      <c r="C1307" s="12" t="s">
        <v>309</v>
      </c>
      <c r="D1307" s="13" t="s">
        <v>1591</v>
      </c>
    </row>
    <row r="1308" spans="3:4">
      <c r="C1308" s="12" t="s">
        <v>309</v>
      </c>
      <c r="D1308" s="13" t="s">
        <v>1592</v>
      </c>
    </row>
    <row r="1309" spans="3:4">
      <c r="C1309" s="12" t="s">
        <v>309</v>
      </c>
      <c r="D1309" s="13" t="s">
        <v>1593</v>
      </c>
    </row>
    <row r="1310" spans="3:4">
      <c r="C1310" s="12" t="s">
        <v>309</v>
      </c>
      <c r="D1310" s="13" t="s">
        <v>1594</v>
      </c>
    </row>
    <row r="1311" spans="3:4">
      <c r="C1311" s="12" t="s">
        <v>309</v>
      </c>
      <c r="D1311" s="13" t="s">
        <v>1595</v>
      </c>
    </row>
    <row r="1312" spans="3:4">
      <c r="C1312" s="12" t="s">
        <v>312</v>
      </c>
      <c r="D1312" s="13" t="s">
        <v>1077</v>
      </c>
    </row>
    <row r="1313" spans="3:4">
      <c r="C1313" s="12" t="s">
        <v>312</v>
      </c>
      <c r="D1313" s="13" t="s">
        <v>1596</v>
      </c>
    </row>
    <row r="1314" spans="3:4">
      <c r="C1314" s="12" t="s">
        <v>312</v>
      </c>
      <c r="D1314" s="13" t="s">
        <v>1597</v>
      </c>
    </row>
    <row r="1315" spans="3:4">
      <c r="C1315" s="12" t="s">
        <v>312</v>
      </c>
      <c r="D1315" s="13" t="s">
        <v>1598</v>
      </c>
    </row>
    <row r="1316" spans="3:4">
      <c r="C1316" s="12" t="s">
        <v>312</v>
      </c>
      <c r="D1316" s="13" t="s">
        <v>1599</v>
      </c>
    </row>
    <row r="1317" spans="3:4">
      <c r="C1317" s="12" t="s">
        <v>312</v>
      </c>
      <c r="D1317" s="13" t="s">
        <v>1600</v>
      </c>
    </row>
    <row r="1318" spans="3:4">
      <c r="C1318" s="12" t="s">
        <v>312</v>
      </c>
      <c r="D1318" s="13" t="s">
        <v>1601</v>
      </c>
    </row>
    <row r="1319" spans="3:4">
      <c r="C1319" s="12" t="s">
        <v>312</v>
      </c>
      <c r="D1319" s="13" t="s">
        <v>1602</v>
      </c>
    </row>
    <row r="1320" spans="3:4">
      <c r="C1320" s="12" t="s">
        <v>312</v>
      </c>
      <c r="D1320" s="13" t="s">
        <v>1603</v>
      </c>
    </row>
    <row r="1321" spans="3:4">
      <c r="C1321" s="12" t="s">
        <v>312</v>
      </c>
      <c r="D1321" s="13" t="s">
        <v>1604</v>
      </c>
    </row>
    <row r="1322" spans="3:4">
      <c r="C1322" s="12" t="s">
        <v>312</v>
      </c>
      <c r="D1322" s="13" t="s">
        <v>1605</v>
      </c>
    </row>
    <row r="1323" spans="3:4">
      <c r="C1323" s="12" t="s">
        <v>312</v>
      </c>
      <c r="D1323" s="13" t="s">
        <v>1606</v>
      </c>
    </row>
    <row r="1324" spans="3:4">
      <c r="C1324" s="12" t="s">
        <v>312</v>
      </c>
      <c r="D1324" s="13" t="s">
        <v>1607</v>
      </c>
    </row>
    <row r="1325" spans="3:4">
      <c r="C1325" s="12" t="s">
        <v>312</v>
      </c>
      <c r="D1325" s="13" t="s">
        <v>1608</v>
      </c>
    </row>
    <row r="1326" spans="3:4">
      <c r="C1326" s="12" t="s">
        <v>312</v>
      </c>
      <c r="D1326" s="13" t="s">
        <v>1609</v>
      </c>
    </row>
    <row r="1327" spans="3:4">
      <c r="C1327" s="12" t="s">
        <v>312</v>
      </c>
      <c r="D1327" s="13" t="s">
        <v>1610</v>
      </c>
    </row>
    <row r="1328" spans="3:4">
      <c r="C1328" s="12" t="s">
        <v>312</v>
      </c>
      <c r="D1328" s="13" t="s">
        <v>1611</v>
      </c>
    </row>
    <row r="1329" spans="3:4">
      <c r="C1329" s="12" t="s">
        <v>312</v>
      </c>
      <c r="D1329" s="13" t="s">
        <v>1612</v>
      </c>
    </row>
    <row r="1330" spans="3:4">
      <c r="C1330" s="12" t="s">
        <v>312</v>
      </c>
      <c r="D1330" s="13" t="s">
        <v>1613</v>
      </c>
    </row>
    <row r="1331" spans="3:4">
      <c r="C1331" s="12" t="s">
        <v>312</v>
      </c>
      <c r="D1331" s="13" t="s">
        <v>1614</v>
      </c>
    </row>
    <row r="1332" spans="3:4">
      <c r="C1332" s="12" t="s">
        <v>312</v>
      </c>
      <c r="D1332" s="13" t="s">
        <v>1615</v>
      </c>
    </row>
    <row r="1333" spans="3:4">
      <c r="C1333" s="12" t="s">
        <v>312</v>
      </c>
      <c r="D1333" s="13" t="s">
        <v>1616</v>
      </c>
    </row>
    <row r="1334" spans="3:4">
      <c r="C1334" s="12" t="s">
        <v>312</v>
      </c>
      <c r="D1334" s="13" t="s">
        <v>1617</v>
      </c>
    </row>
    <row r="1335" spans="3:4">
      <c r="C1335" s="12" t="s">
        <v>312</v>
      </c>
      <c r="D1335" s="13" t="s">
        <v>1618</v>
      </c>
    </row>
    <row r="1336" spans="3:4">
      <c r="C1336" s="12" t="s">
        <v>312</v>
      </c>
      <c r="D1336" s="13" t="s">
        <v>1619</v>
      </c>
    </row>
    <row r="1337" spans="3:4">
      <c r="C1337" s="12" t="s">
        <v>312</v>
      </c>
      <c r="D1337" s="13" t="s">
        <v>1620</v>
      </c>
    </row>
    <row r="1338" spans="3:4">
      <c r="C1338" s="12" t="s">
        <v>312</v>
      </c>
      <c r="D1338" s="13" t="s">
        <v>1621</v>
      </c>
    </row>
    <row r="1339" spans="3:4">
      <c r="C1339" s="12" t="s">
        <v>315</v>
      </c>
      <c r="D1339" s="13" t="s">
        <v>532</v>
      </c>
    </row>
    <row r="1340" spans="3:4">
      <c r="C1340" s="12" t="s">
        <v>315</v>
      </c>
      <c r="D1340" s="13" t="s">
        <v>1622</v>
      </c>
    </row>
    <row r="1341" spans="3:4">
      <c r="C1341" s="12" t="s">
        <v>315</v>
      </c>
      <c r="D1341" s="13" t="s">
        <v>1623</v>
      </c>
    </row>
    <row r="1342" spans="3:4">
      <c r="C1342" s="12" t="s">
        <v>315</v>
      </c>
      <c r="D1342" s="13" t="s">
        <v>1624</v>
      </c>
    </row>
    <row r="1343" spans="3:4">
      <c r="C1343" s="12" t="s">
        <v>315</v>
      </c>
      <c r="D1343" s="13" t="s">
        <v>1625</v>
      </c>
    </row>
    <row r="1344" spans="3:4">
      <c r="C1344" s="12" t="s">
        <v>315</v>
      </c>
      <c r="D1344" s="13" t="s">
        <v>1626</v>
      </c>
    </row>
    <row r="1345" spans="3:4">
      <c r="C1345" s="12" t="s">
        <v>315</v>
      </c>
      <c r="D1345" s="13" t="s">
        <v>329</v>
      </c>
    </row>
    <row r="1346" spans="3:4">
      <c r="C1346" s="12" t="s">
        <v>315</v>
      </c>
      <c r="D1346" s="13" t="s">
        <v>1627</v>
      </c>
    </row>
    <row r="1347" spans="3:4">
      <c r="C1347" s="12" t="s">
        <v>315</v>
      </c>
      <c r="D1347" s="13" t="s">
        <v>1628</v>
      </c>
    </row>
    <row r="1348" spans="3:4">
      <c r="C1348" s="12" t="s">
        <v>315</v>
      </c>
      <c r="D1348" s="13" t="s">
        <v>1629</v>
      </c>
    </row>
    <row r="1349" spans="3:4">
      <c r="C1349" s="12" t="s">
        <v>315</v>
      </c>
      <c r="D1349" s="13" t="s">
        <v>1078</v>
      </c>
    </row>
    <row r="1350" spans="3:4">
      <c r="C1350" s="12" t="s">
        <v>315</v>
      </c>
      <c r="D1350" s="13" t="s">
        <v>1080</v>
      </c>
    </row>
    <row r="1351" spans="3:4">
      <c r="C1351" s="12" t="s">
        <v>315</v>
      </c>
      <c r="D1351" s="13" t="s">
        <v>1630</v>
      </c>
    </row>
    <row r="1352" spans="3:4">
      <c r="C1352" s="12" t="s">
        <v>315</v>
      </c>
      <c r="D1352" s="13" t="s">
        <v>1631</v>
      </c>
    </row>
    <row r="1353" spans="3:4">
      <c r="C1353" s="12" t="s">
        <v>315</v>
      </c>
      <c r="D1353" s="13" t="s">
        <v>534</v>
      </c>
    </row>
    <row r="1354" spans="3:4">
      <c r="C1354" s="12" t="s">
        <v>315</v>
      </c>
      <c r="D1354" s="13" t="s">
        <v>1082</v>
      </c>
    </row>
    <row r="1355" spans="3:4">
      <c r="C1355" s="12" t="s">
        <v>315</v>
      </c>
      <c r="D1355" s="13" t="s">
        <v>1632</v>
      </c>
    </row>
    <row r="1356" spans="3:4">
      <c r="C1356" s="12" t="s">
        <v>315</v>
      </c>
      <c r="D1356" s="13" t="s">
        <v>1085</v>
      </c>
    </row>
    <row r="1357" spans="3:4">
      <c r="C1357" s="12" t="s">
        <v>315</v>
      </c>
      <c r="D1357" s="13" t="s">
        <v>1633</v>
      </c>
    </row>
    <row r="1358" spans="3:4">
      <c r="C1358" s="12" t="s">
        <v>315</v>
      </c>
      <c r="D1358" s="13" t="s">
        <v>1634</v>
      </c>
    </row>
    <row r="1359" spans="3:4">
      <c r="C1359" s="12" t="s">
        <v>315</v>
      </c>
      <c r="D1359" s="13" t="s">
        <v>1635</v>
      </c>
    </row>
    <row r="1360" spans="3:4">
      <c r="C1360" s="12" t="s">
        <v>315</v>
      </c>
      <c r="D1360" s="13" t="s">
        <v>1636</v>
      </c>
    </row>
    <row r="1361" spans="3:4">
      <c r="C1361" s="12" t="s">
        <v>315</v>
      </c>
      <c r="D1361" s="13" t="s">
        <v>1637</v>
      </c>
    </row>
    <row r="1362" spans="3:4">
      <c r="C1362" s="12" t="s">
        <v>318</v>
      </c>
      <c r="D1362" s="13" t="s">
        <v>1638</v>
      </c>
    </row>
    <row r="1363" spans="3:4">
      <c r="C1363" s="12" t="s">
        <v>318</v>
      </c>
      <c r="D1363" s="13" t="s">
        <v>1639</v>
      </c>
    </row>
    <row r="1364" spans="3:4">
      <c r="C1364" s="12" t="s">
        <v>318</v>
      </c>
      <c r="D1364" s="13" t="s">
        <v>1640</v>
      </c>
    </row>
    <row r="1365" spans="3:4">
      <c r="C1365" s="12" t="s">
        <v>318</v>
      </c>
      <c r="D1365" s="13" t="s">
        <v>1641</v>
      </c>
    </row>
    <row r="1366" spans="3:4">
      <c r="C1366" s="12" t="s">
        <v>318</v>
      </c>
      <c r="D1366" s="13" t="s">
        <v>1642</v>
      </c>
    </row>
    <row r="1367" spans="3:4">
      <c r="C1367" s="12" t="s">
        <v>318</v>
      </c>
      <c r="D1367" s="13" t="s">
        <v>1643</v>
      </c>
    </row>
    <row r="1368" spans="3:4">
      <c r="C1368" s="12" t="s">
        <v>318</v>
      </c>
      <c r="D1368" s="13" t="s">
        <v>1644</v>
      </c>
    </row>
    <row r="1369" spans="3:4">
      <c r="C1369" s="12" t="s">
        <v>318</v>
      </c>
      <c r="D1369" s="13" t="s">
        <v>1645</v>
      </c>
    </row>
    <row r="1370" spans="3:4">
      <c r="C1370" s="12" t="s">
        <v>318</v>
      </c>
      <c r="D1370" s="13" t="s">
        <v>1646</v>
      </c>
    </row>
    <row r="1371" spans="3:4">
      <c r="C1371" s="12" t="s">
        <v>318</v>
      </c>
      <c r="D1371" s="13" t="s">
        <v>1647</v>
      </c>
    </row>
    <row r="1372" spans="3:4">
      <c r="C1372" s="12" t="s">
        <v>318</v>
      </c>
      <c r="D1372" s="13" t="s">
        <v>1648</v>
      </c>
    </row>
    <row r="1373" spans="3:4">
      <c r="C1373" s="12" t="s">
        <v>318</v>
      </c>
      <c r="D1373" s="13" t="s">
        <v>1087</v>
      </c>
    </row>
    <row r="1374" spans="3:4">
      <c r="C1374" s="12" t="s">
        <v>318</v>
      </c>
      <c r="D1374" s="13" t="s">
        <v>1649</v>
      </c>
    </row>
    <row r="1375" spans="3:4">
      <c r="C1375" s="12" t="s">
        <v>318</v>
      </c>
      <c r="D1375" s="13" t="s">
        <v>1650</v>
      </c>
    </row>
    <row r="1376" spans="3:4">
      <c r="C1376" s="12" t="s">
        <v>318</v>
      </c>
      <c r="D1376" s="13" t="s">
        <v>1651</v>
      </c>
    </row>
    <row r="1377" spans="3:4">
      <c r="C1377" s="12" t="s">
        <v>318</v>
      </c>
      <c r="D1377" s="13" t="s">
        <v>1652</v>
      </c>
    </row>
    <row r="1378" spans="3:4">
      <c r="C1378" s="12" t="s">
        <v>318</v>
      </c>
      <c r="D1378" s="13" t="s">
        <v>1653</v>
      </c>
    </row>
    <row r="1379" spans="3:4">
      <c r="C1379" s="12" t="s">
        <v>318</v>
      </c>
      <c r="D1379" s="13" t="s">
        <v>1654</v>
      </c>
    </row>
    <row r="1380" spans="3:4">
      <c r="C1380" s="12" t="s">
        <v>318</v>
      </c>
      <c r="D1380" s="13" t="s">
        <v>1655</v>
      </c>
    </row>
    <row r="1381" spans="3:4">
      <c r="C1381" s="12" t="s">
        <v>321</v>
      </c>
      <c r="D1381" s="13" t="s">
        <v>1088</v>
      </c>
    </row>
    <row r="1382" spans="3:4">
      <c r="C1382" s="12" t="s">
        <v>321</v>
      </c>
      <c r="D1382" s="13" t="s">
        <v>1656</v>
      </c>
    </row>
    <row r="1383" spans="3:4">
      <c r="C1383" s="12" t="s">
        <v>321</v>
      </c>
      <c r="D1383" s="13" t="s">
        <v>1657</v>
      </c>
    </row>
    <row r="1384" spans="3:4">
      <c r="C1384" s="12" t="s">
        <v>321</v>
      </c>
      <c r="D1384" s="13" t="s">
        <v>1658</v>
      </c>
    </row>
    <row r="1385" spans="3:4">
      <c r="C1385" s="12" t="s">
        <v>321</v>
      </c>
      <c r="D1385" s="13" t="s">
        <v>1659</v>
      </c>
    </row>
    <row r="1386" spans="3:4">
      <c r="C1386" s="12" t="s">
        <v>321</v>
      </c>
      <c r="D1386" s="13" t="s">
        <v>1660</v>
      </c>
    </row>
    <row r="1387" spans="3:4">
      <c r="C1387" s="12" t="s">
        <v>321</v>
      </c>
      <c r="D1387" s="13" t="s">
        <v>1661</v>
      </c>
    </row>
    <row r="1388" spans="3:4">
      <c r="C1388" s="12" t="s">
        <v>321</v>
      </c>
      <c r="D1388" s="13" t="s">
        <v>1662</v>
      </c>
    </row>
    <row r="1389" spans="3:4">
      <c r="C1389" s="12" t="s">
        <v>321</v>
      </c>
      <c r="D1389" s="13" t="s">
        <v>1663</v>
      </c>
    </row>
    <row r="1390" spans="3:4">
      <c r="C1390" s="12" t="s">
        <v>321</v>
      </c>
      <c r="D1390" s="13" t="s">
        <v>1664</v>
      </c>
    </row>
    <row r="1391" spans="3:4">
      <c r="C1391" s="12" t="s">
        <v>321</v>
      </c>
      <c r="D1391" s="13" t="s">
        <v>1665</v>
      </c>
    </row>
    <row r="1392" spans="3:4">
      <c r="C1392" s="12" t="s">
        <v>321</v>
      </c>
      <c r="D1392" s="13" t="s">
        <v>1666</v>
      </c>
    </row>
    <row r="1393" spans="3:4">
      <c r="C1393" s="12" t="s">
        <v>321</v>
      </c>
      <c r="D1393" s="13" t="s">
        <v>1667</v>
      </c>
    </row>
    <row r="1394" spans="3:4">
      <c r="C1394" s="12" t="s">
        <v>321</v>
      </c>
      <c r="D1394" s="13" t="s">
        <v>1668</v>
      </c>
    </row>
    <row r="1395" spans="3:4">
      <c r="C1395" s="12" t="s">
        <v>321</v>
      </c>
      <c r="D1395" s="13" t="s">
        <v>1669</v>
      </c>
    </row>
    <row r="1396" spans="3:4">
      <c r="C1396" s="12" t="s">
        <v>321</v>
      </c>
      <c r="D1396" s="13" t="s">
        <v>1670</v>
      </c>
    </row>
    <row r="1397" spans="3:4">
      <c r="C1397" s="12" t="s">
        <v>321</v>
      </c>
      <c r="D1397" s="13" t="s">
        <v>1671</v>
      </c>
    </row>
    <row r="1398" spans="3:4">
      <c r="C1398" s="12" t="s">
        <v>321</v>
      </c>
      <c r="D1398" s="13" t="s">
        <v>1672</v>
      </c>
    </row>
    <row r="1399" spans="3:4">
      <c r="C1399" s="12" t="s">
        <v>321</v>
      </c>
      <c r="D1399" s="13" t="s">
        <v>1673</v>
      </c>
    </row>
    <row r="1400" spans="3:4">
      <c r="C1400" s="12" t="s">
        <v>321</v>
      </c>
      <c r="D1400" s="13" t="s">
        <v>1674</v>
      </c>
    </row>
    <row r="1401" spans="3:4">
      <c r="C1401" s="12" t="s">
        <v>321</v>
      </c>
      <c r="D1401" s="13" t="s">
        <v>1675</v>
      </c>
    </row>
    <row r="1402" spans="3:4">
      <c r="C1402" s="12" t="s">
        <v>321</v>
      </c>
      <c r="D1402" s="13" t="s">
        <v>1676</v>
      </c>
    </row>
    <row r="1403" spans="3:4">
      <c r="C1403" s="12" t="s">
        <v>321</v>
      </c>
      <c r="D1403" s="13" t="s">
        <v>1677</v>
      </c>
    </row>
    <row r="1404" spans="3:4">
      <c r="C1404" s="12" t="s">
        <v>321</v>
      </c>
      <c r="D1404" s="13" t="s">
        <v>1678</v>
      </c>
    </row>
    <row r="1405" spans="3:4">
      <c r="C1405" s="12" t="s">
        <v>324</v>
      </c>
      <c r="D1405" s="13" t="s">
        <v>1090</v>
      </c>
    </row>
    <row r="1406" spans="3:4">
      <c r="C1406" s="12" t="s">
        <v>324</v>
      </c>
      <c r="D1406" s="13" t="s">
        <v>1679</v>
      </c>
    </row>
    <row r="1407" spans="3:4">
      <c r="C1407" s="12" t="s">
        <v>324</v>
      </c>
      <c r="D1407" s="13" t="s">
        <v>1680</v>
      </c>
    </row>
    <row r="1408" spans="3:4">
      <c r="C1408" s="12" t="s">
        <v>324</v>
      </c>
      <c r="D1408" s="13" t="s">
        <v>1681</v>
      </c>
    </row>
    <row r="1409" spans="3:4">
      <c r="C1409" s="12" t="s">
        <v>324</v>
      </c>
      <c r="D1409" s="13" t="s">
        <v>1682</v>
      </c>
    </row>
    <row r="1410" spans="3:4">
      <c r="C1410" s="12" t="s">
        <v>324</v>
      </c>
      <c r="D1410" s="13" t="s">
        <v>1683</v>
      </c>
    </row>
    <row r="1411" spans="3:4">
      <c r="C1411" s="12" t="s">
        <v>324</v>
      </c>
      <c r="D1411" s="13" t="s">
        <v>1684</v>
      </c>
    </row>
    <row r="1412" spans="3:4">
      <c r="C1412" s="12" t="s">
        <v>324</v>
      </c>
      <c r="D1412" s="13" t="s">
        <v>1685</v>
      </c>
    </row>
    <row r="1413" spans="3:4">
      <c r="C1413" s="12" t="s">
        <v>324</v>
      </c>
      <c r="D1413" s="13" t="s">
        <v>1686</v>
      </c>
    </row>
    <row r="1414" spans="3:4">
      <c r="C1414" s="12" t="s">
        <v>324</v>
      </c>
      <c r="D1414" s="13" t="s">
        <v>1687</v>
      </c>
    </row>
    <row r="1415" spans="3:4">
      <c r="C1415" s="12" t="s">
        <v>324</v>
      </c>
      <c r="D1415" s="13" t="s">
        <v>1688</v>
      </c>
    </row>
    <row r="1416" spans="3:4">
      <c r="C1416" s="12" t="s">
        <v>324</v>
      </c>
      <c r="D1416" s="13" t="s">
        <v>1689</v>
      </c>
    </row>
    <row r="1417" spans="3:4">
      <c r="C1417" s="12" t="s">
        <v>324</v>
      </c>
      <c r="D1417" s="13" t="s">
        <v>1690</v>
      </c>
    </row>
    <row r="1418" spans="3:4">
      <c r="C1418" s="12" t="s">
        <v>324</v>
      </c>
      <c r="D1418" s="13" t="s">
        <v>1691</v>
      </c>
    </row>
    <row r="1419" spans="3:4">
      <c r="C1419" s="12" t="s">
        <v>324</v>
      </c>
      <c r="D1419" s="13" t="s">
        <v>1692</v>
      </c>
    </row>
    <row r="1420" spans="3:4">
      <c r="C1420" s="12" t="s">
        <v>324</v>
      </c>
      <c r="D1420" s="13" t="s">
        <v>1693</v>
      </c>
    </row>
    <row r="1421" spans="3:4">
      <c r="C1421" s="12" t="s">
        <v>324</v>
      </c>
      <c r="D1421" s="13" t="s">
        <v>1694</v>
      </c>
    </row>
    <row r="1422" spans="3:4">
      <c r="C1422" s="12" t="s">
        <v>327</v>
      </c>
      <c r="D1422" s="13" t="s">
        <v>1695</v>
      </c>
    </row>
    <row r="1423" spans="3:4">
      <c r="C1423" s="12" t="s">
        <v>327</v>
      </c>
      <c r="D1423" s="13" t="s">
        <v>1696</v>
      </c>
    </row>
    <row r="1424" spans="3:4">
      <c r="C1424" s="12" t="s">
        <v>327</v>
      </c>
      <c r="D1424" s="13" t="s">
        <v>1697</v>
      </c>
    </row>
    <row r="1425" spans="3:4">
      <c r="C1425" s="12" t="s">
        <v>327</v>
      </c>
      <c r="D1425" s="13" t="s">
        <v>1698</v>
      </c>
    </row>
    <row r="1426" spans="3:4">
      <c r="C1426" s="12" t="s">
        <v>327</v>
      </c>
      <c r="D1426" s="13" t="s">
        <v>1699</v>
      </c>
    </row>
    <row r="1427" spans="3:4">
      <c r="C1427" s="12" t="s">
        <v>327</v>
      </c>
      <c r="D1427" s="13" t="s">
        <v>1700</v>
      </c>
    </row>
    <row r="1428" spans="3:4">
      <c r="C1428" s="12" t="s">
        <v>327</v>
      </c>
      <c r="D1428" s="13" t="s">
        <v>1701</v>
      </c>
    </row>
    <row r="1429" spans="3:4">
      <c r="C1429" s="12" t="s">
        <v>327</v>
      </c>
      <c r="D1429" s="13" t="s">
        <v>1702</v>
      </c>
    </row>
    <row r="1430" spans="3:4">
      <c r="C1430" s="12" t="s">
        <v>327</v>
      </c>
      <c r="D1430" s="13" t="s">
        <v>1703</v>
      </c>
    </row>
    <row r="1431" spans="3:4">
      <c r="C1431" s="12" t="s">
        <v>327</v>
      </c>
      <c r="D1431" s="13" t="s">
        <v>1704</v>
      </c>
    </row>
    <row r="1432" spans="3:4">
      <c r="C1432" s="12" t="s">
        <v>327</v>
      </c>
      <c r="D1432" s="13" t="s">
        <v>1705</v>
      </c>
    </row>
    <row r="1433" spans="3:4">
      <c r="C1433" s="12" t="s">
        <v>327</v>
      </c>
      <c r="D1433" s="13" t="s">
        <v>1706</v>
      </c>
    </row>
    <row r="1434" spans="3:4">
      <c r="C1434" s="12" t="s">
        <v>327</v>
      </c>
      <c r="D1434" s="13" t="s">
        <v>1707</v>
      </c>
    </row>
    <row r="1435" spans="3:4">
      <c r="C1435" s="12" t="s">
        <v>327</v>
      </c>
      <c r="D1435" s="13" t="s">
        <v>328</v>
      </c>
    </row>
    <row r="1436" spans="3:4">
      <c r="C1436" s="12" t="s">
        <v>327</v>
      </c>
      <c r="D1436" s="13" t="s">
        <v>1708</v>
      </c>
    </row>
    <row r="1437" spans="3:4">
      <c r="C1437" s="12" t="s">
        <v>327</v>
      </c>
      <c r="D1437" s="13" t="s">
        <v>1709</v>
      </c>
    </row>
    <row r="1438" spans="3:4">
      <c r="C1438" s="12" t="s">
        <v>327</v>
      </c>
      <c r="D1438" s="13" t="s">
        <v>1710</v>
      </c>
    </row>
    <row r="1439" spans="3:4">
      <c r="C1439" s="12" t="s">
        <v>327</v>
      </c>
      <c r="D1439" s="13" t="s">
        <v>1711</v>
      </c>
    </row>
    <row r="1440" spans="3:4">
      <c r="C1440" s="12" t="s">
        <v>327</v>
      </c>
      <c r="D1440" s="13" t="s">
        <v>1712</v>
      </c>
    </row>
    <row r="1441" spans="3:4">
      <c r="C1441" s="12" t="s">
        <v>327</v>
      </c>
      <c r="D1441" s="13" t="s">
        <v>1713</v>
      </c>
    </row>
    <row r="1442" spans="3:4">
      <c r="C1442" s="12" t="s">
        <v>330</v>
      </c>
      <c r="D1442" s="13" t="s">
        <v>1714</v>
      </c>
    </row>
    <row r="1443" spans="3:4">
      <c r="C1443" s="12" t="s">
        <v>330</v>
      </c>
      <c r="D1443" s="13" t="s">
        <v>1715</v>
      </c>
    </row>
    <row r="1444" spans="3:4">
      <c r="C1444" s="12" t="s">
        <v>330</v>
      </c>
      <c r="D1444" s="13" t="s">
        <v>1716</v>
      </c>
    </row>
    <row r="1445" spans="3:4">
      <c r="C1445" s="12" t="s">
        <v>330</v>
      </c>
      <c r="D1445" s="13" t="s">
        <v>1717</v>
      </c>
    </row>
    <row r="1446" spans="3:4">
      <c r="C1446" s="12" t="s">
        <v>330</v>
      </c>
      <c r="D1446" s="13" t="s">
        <v>1718</v>
      </c>
    </row>
    <row r="1447" spans="3:4">
      <c r="C1447" s="12" t="s">
        <v>330</v>
      </c>
      <c r="D1447" s="13" t="s">
        <v>1719</v>
      </c>
    </row>
    <row r="1448" spans="3:4">
      <c r="C1448" s="12" t="s">
        <v>330</v>
      </c>
      <c r="D1448" s="13" t="s">
        <v>1720</v>
      </c>
    </row>
    <row r="1449" spans="3:4">
      <c r="C1449" s="12" t="s">
        <v>330</v>
      </c>
      <c r="D1449" s="13" t="s">
        <v>1721</v>
      </c>
    </row>
    <row r="1450" spans="3:4">
      <c r="C1450" s="12" t="s">
        <v>330</v>
      </c>
      <c r="D1450" s="13" t="s">
        <v>1722</v>
      </c>
    </row>
    <row r="1451" spans="3:4">
      <c r="C1451" s="12" t="s">
        <v>330</v>
      </c>
      <c r="D1451" s="13" t="s">
        <v>1723</v>
      </c>
    </row>
    <row r="1452" spans="3:4">
      <c r="C1452" s="12" t="s">
        <v>330</v>
      </c>
      <c r="D1452" s="13" t="s">
        <v>1724</v>
      </c>
    </row>
    <row r="1453" spans="3:4">
      <c r="C1453" s="12" t="s">
        <v>330</v>
      </c>
      <c r="D1453" s="13" t="s">
        <v>1725</v>
      </c>
    </row>
    <row r="1454" spans="3:4">
      <c r="C1454" s="12" t="s">
        <v>330</v>
      </c>
      <c r="D1454" s="13" t="s">
        <v>1726</v>
      </c>
    </row>
    <row r="1455" spans="3:4">
      <c r="C1455" s="12" t="s">
        <v>330</v>
      </c>
      <c r="D1455" s="13" t="s">
        <v>1727</v>
      </c>
    </row>
    <row r="1456" spans="3:4">
      <c r="C1456" s="12" t="s">
        <v>330</v>
      </c>
      <c r="D1456" s="13" t="s">
        <v>1728</v>
      </c>
    </row>
    <row r="1457" spans="3:4">
      <c r="C1457" s="12" t="s">
        <v>330</v>
      </c>
      <c r="D1457" s="13" t="s">
        <v>1729</v>
      </c>
    </row>
    <row r="1458" spans="3:4">
      <c r="C1458" s="12" t="s">
        <v>330</v>
      </c>
      <c r="D1458" s="13" t="s">
        <v>1730</v>
      </c>
    </row>
    <row r="1459" spans="3:4">
      <c r="C1459" s="12" t="s">
        <v>330</v>
      </c>
      <c r="D1459" s="13" t="s">
        <v>1731</v>
      </c>
    </row>
    <row r="1460" spans="3:4">
      <c r="C1460" s="12" t="s">
        <v>330</v>
      </c>
      <c r="D1460" s="13" t="s">
        <v>1732</v>
      </c>
    </row>
    <row r="1461" spans="3:4">
      <c r="C1461" s="12" t="s">
        <v>330</v>
      </c>
      <c r="D1461" s="13" t="s">
        <v>1733</v>
      </c>
    </row>
    <row r="1462" spans="3:4">
      <c r="C1462" s="12" t="s">
        <v>330</v>
      </c>
      <c r="D1462" s="13" t="s">
        <v>1734</v>
      </c>
    </row>
    <row r="1463" spans="3:4">
      <c r="C1463" s="12" t="s">
        <v>330</v>
      </c>
      <c r="D1463" s="13" t="s">
        <v>1735</v>
      </c>
    </row>
    <row r="1464" spans="3:4">
      <c r="C1464" s="12" t="s">
        <v>330</v>
      </c>
      <c r="D1464" s="13" t="s">
        <v>1736</v>
      </c>
    </row>
    <row r="1465" spans="3:4">
      <c r="C1465" s="12" t="s">
        <v>330</v>
      </c>
      <c r="D1465" s="13" t="s">
        <v>1737</v>
      </c>
    </row>
    <row r="1466" spans="3:4">
      <c r="C1466" s="12" t="s">
        <v>330</v>
      </c>
      <c r="D1466" s="13" t="s">
        <v>1738</v>
      </c>
    </row>
    <row r="1467" spans="3:4">
      <c r="C1467" s="12" t="s">
        <v>330</v>
      </c>
      <c r="D1467" s="13" t="s">
        <v>1739</v>
      </c>
    </row>
    <row r="1468" spans="3:4">
      <c r="C1468" s="12" t="s">
        <v>330</v>
      </c>
      <c r="D1468" s="13" t="s">
        <v>1740</v>
      </c>
    </row>
    <row r="1469" spans="3:4">
      <c r="C1469" s="12" t="s">
        <v>330</v>
      </c>
      <c r="D1469" s="13" t="s">
        <v>1741</v>
      </c>
    </row>
    <row r="1470" spans="3:4">
      <c r="C1470" s="12" t="s">
        <v>330</v>
      </c>
      <c r="D1470" s="13" t="s">
        <v>1742</v>
      </c>
    </row>
    <row r="1471" spans="3:4">
      <c r="C1471" s="12" t="s">
        <v>330</v>
      </c>
      <c r="D1471" s="13" t="s">
        <v>1743</v>
      </c>
    </row>
    <row r="1472" spans="3:4">
      <c r="C1472" s="12" t="s">
        <v>330</v>
      </c>
      <c r="D1472" s="13" t="s">
        <v>1744</v>
      </c>
    </row>
    <row r="1473" spans="3:4">
      <c r="C1473" s="12" t="s">
        <v>330</v>
      </c>
      <c r="D1473" s="13" t="s">
        <v>1745</v>
      </c>
    </row>
    <row r="1474" spans="3:4">
      <c r="C1474" s="12" t="s">
        <v>330</v>
      </c>
      <c r="D1474" s="13" t="s">
        <v>1746</v>
      </c>
    </row>
    <row r="1475" spans="3:4">
      <c r="C1475" s="12" t="s">
        <v>330</v>
      </c>
      <c r="D1475" s="13" t="s">
        <v>1747</v>
      </c>
    </row>
    <row r="1476" spans="3:4">
      <c r="C1476" s="12" t="s">
        <v>333</v>
      </c>
      <c r="D1476" s="13" t="s">
        <v>1092</v>
      </c>
    </row>
    <row r="1477" spans="3:4">
      <c r="C1477" s="12" t="s">
        <v>333</v>
      </c>
      <c r="D1477" s="13" t="s">
        <v>1748</v>
      </c>
    </row>
    <row r="1478" spans="3:4">
      <c r="C1478" s="12" t="s">
        <v>333</v>
      </c>
      <c r="D1478" s="13" t="s">
        <v>1749</v>
      </c>
    </row>
    <row r="1479" spans="3:4">
      <c r="C1479" s="12" t="s">
        <v>333</v>
      </c>
      <c r="D1479" s="13" t="s">
        <v>1750</v>
      </c>
    </row>
    <row r="1480" spans="3:4">
      <c r="C1480" s="12" t="s">
        <v>333</v>
      </c>
      <c r="D1480" s="13" t="s">
        <v>1751</v>
      </c>
    </row>
    <row r="1481" spans="3:4">
      <c r="C1481" s="12" t="s">
        <v>333</v>
      </c>
      <c r="D1481" s="13" t="s">
        <v>1093</v>
      </c>
    </row>
    <row r="1482" spans="3:4">
      <c r="C1482" s="12" t="s">
        <v>333</v>
      </c>
      <c r="D1482" s="13" t="s">
        <v>1752</v>
      </c>
    </row>
    <row r="1483" spans="3:4">
      <c r="C1483" s="12" t="s">
        <v>333</v>
      </c>
      <c r="D1483" s="13" t="s">
        <v>1753</v>
      </c>
    </row>
    <row r="1484" spans="3:4">
      <c r="C1484" s="12" t="s">
        <v>333</v>
      </c>
      <c r="D1484" s="13" t="s">
        <v>1754</v>
      </c>
    </row>
    <row r="1485" spans="3:4">
      <c r="C1485" s="12" t="s">
        <v>333</v>
      </c>
      <c r="D1485" s="13" t="s">
        <v>1755</v>
      </c>
    </row>
    <row r="1486" spans="3:4">
      <c r="C1486" s="12" t="s">
        <v>333</v>
      </c>
      <c r="D1486" s="13" t="s">
        <v>1756</v>
      </c>
    </row>
    <row r="1487" spans="3:4">
      <c r="C1487" s="12" t="s">
        <v>333</v>
      </c>
      <c r="D1487" s="13" t="s">
        <v>1757</v>
      </c>
    </row>
    <row r="1488" spans="3:4">
      <c r="C1488" s="12" t="s">
        <v>333</v>
      </c>
      <c r="D1488" s="13" t="s">
        <v>1758</v>
      </c>
    </row>
    <row r="1489" spans="3:4">
      <c r="C1489" s="12" t="s">
        <v>333</v>
      </c>
      <c r="D1489" s="13" t="s">
        <v>1759</v>
      </c>
    </row>
    <row r="1490" spans="3:4">
      <c r="C1490" s="12" t="s">
        <v>333</v>
      </c>
      <c r="D1490" s="13" t="s">
        <v>1760</v>
      </c>
    </row>
    <row r="1491" spans="3:4">
      <c r="C1491" s="12" t="s">
        <v>333</v>
      </c>
      <c r="D1491" s="13" t="s">
        <v>1095</v>
      </c>
    </row>
    <row r="1492" spans="3:4">
      <c r="C1492" s="12" t="s">
        <v>333</v>
      </c>
      <c r="D1492" s="13" t="s">
        <v>1761</v>
      </c>
    </row>
    <row r="1493" spans="3:4">
      <c r="C1493" s="12" t="s">
        <v>333</v>
      </c>
      <c r="D1493" s="13" t="s">
        <v>791</v>
      </c>
    </row>
    <row r="1494" spans="3:4">
      <c r="C1494" s="12" t="s">
        <v>333</v>
      </c>
      <c r="D1494" s="13" t="s">
        <v>1762</v>
      </c>
    </row>
    <row r="1495" spans="3:4">
      <c r="C1495" s="12" t="s">
        <v>333</v>
      </c>
      <c r="D1495" s="13" t="s">
        <v>793</v>
      </c>
    </row>
    <row r="1496" spans="3:4">
      <c r="C1496" s="12" t="s">
        <v>333</v>
      </c>
      <c r="D1496" s="13" t="s">
        <v>1097</v>
      </c>
    </row>
    <row r="1497" spans="3:4">
      <c r="C1497" s="12" t="s">
        <v>333</v>
      </c>
      <c r="D1497" s="13" t="s">
        <v>795</v>
      </c>
    </row>
    <row r="1498" spans="3:4">
      <c r="C1498" s="12" t="s">
        <v>333</v>
      </c>
      <c r="D1498" s="13" t="s">
        <v>1763</v>
      </c>
    </row>
    <row r="1499" spans="3:4">
      <c r="C1499" s="12" t="s">
        <v>333</v>
      </c>
      <c r="D1499" s="13" t="s">
        <v>1764</v>
      </c>
    </row>
    <row r="1500" spans="3:4">
      <c r="C1500" s="12" t="s">
        <v>333</v>
      </c>
      <c r="D1500" s="13" t="s">
        <v>1765</v>
      </c>
    </row>
    <row r="1501" spans="3:4">
      <c r="C1501" s="12" t="s">
        <v>333</v>
      </c>
      <c r="D1501" s="13" t="s">
        <v>1766</v>
      </c>
    </row>
    <row r="1502" spans="3:4">
      <c r="C1502" s="12" t="s">
        <v>333</v>
      </c>
      <c r="D1502" s="13" t="s">
        <v>1767</v>
      </c>
    </row>
    <row r="1503" spans="3:4">
      <c r="C1503" s="12" t="s">
        <v>333</v>
      </c>
      <c r="D1503" s="13" t="s">
        <v>797</v>
      </c>
    </row>
    <row r="1504" spans="3:4">
      <c r="C1504" s="12" t="s">
        <v>1768</v>
      </c>
      <c r="D1504" s="13" t="s">
        <v>1769</v>
      </c>
    </row>
    <row r="1505" spans="3:4">
      <c r="C1505" s="12" t="s">
        <v>333</v>
      </c>
      <c r="D1505" s="13" t="s">
        <v>1770</v>
      </c>
    </row>
    <row r="1506" spans="3:4">
      <c r="C1506" s="12" t="s">
        <v>333</v>
      </c>
      <c r="D1506" s="13" t="s">
        <v>1771</v>
      </c>
    </row>
    <row r="1507" spans="3:4">
      <c r="C1507" s="12" t="s">
        <v>333</v>
      </c>
      <c r="D1507" s="13" t="s">
        <v>1772</v>
      </c>
    </row>
    <row r="1508" spans="3:4">
      <c r="C1508" s="12" t="s">
        <v>333</v>
      </c>
      <c r="D1508" s="13" t="s">
        <v>1773</v>
      </c>
    </row>
    <row r="1509" spans="3:4">
      <c r="C1509" s="12" t="s">
        <v>333</v>
      </c>
      <c r="D1509" s="13" t="s">
        <v>1774</v>
      </c>
    </row>
    <row r="1510" spans="3:4">
      <c r="C1510" s="12" t="s">
        <v>333</v>
      </c>
      <c r="D1510" s="13" t="s">
        <v>1775</v>
      </c>
    </row>
    <row r="1511" spans="3:4">
      <c r="C1511" s="12" t="s">
        <v>333</v>
      </c>
      <c r="D1511" s="13" t="s">
        <v>800</v>
      </c>
    </row>
    <row r="1512" spans="3:4">
      <c r="C1512" s="12" t="s">
        <v>333</v>
      </c>
      <c r="D1512" s="13" t="s">
        <v>1776</v>
      </c>
    </row>
    <row r="1513" spans="3:4">
      <c r="C1513" s="12" t="s">
        <v>333</v>
      </c>
      <c r="D1513" s="13" t="s">
        <v>1777</v>
      </c>
    </row>
    <row r="1514" spans="3:4">
      <c r="C1514" s="12" t="s">
        <v>333</v>
      </c>
      <c r="D1514" s="13" t="s">
        <v>1778</v>
      </c>
    </row>
    <row r="1515" spans="3:4">
      <c r="C1515" s="12" t="s">
        <v>333</v>
      </c>
      <c r="D1515" s="13" t="s">
        <v>1779</v>
      </c>
    </row>
    <row r="1516" spans="3:4">
      <c r="C1516" s="12" t="s">
        <v>333</v>
      </c>
      <c r="D1516" s="13" t="s">
        <v>1780</v>
      </c>
    </row>
    <row r="1517" spans="3:4">
      <c r="C1517" s="12" t="s">
        <v>333</v>
      </c>
      <c r="D1517" s="13" t="s">
        <v>1781</v>
      </c>
    </row>
    <row r="1518" spans="3:4">
      <c r="C1518" s="12" t="s">
        <v>333</v>
      </c>
      <c r="D1518" s="13" t="s">
        <v>1782</v>
      </c>
    </row>
    <row r="1519" spans="3:4">
      <c r="C1519" s="12" t="s">
        <v>333</v>
      </c>
      <c r="D1519" s="13" t="s">
        <v>1783</v>
      </c>
    </row>
    <row r="1520" spans="3:4">
      <c r="C1520" s="12" t="s">
        <v>333</v>
      </c>
      <c r="D1520" s="13" t="s">
        <v>1784</v>
      </c>
    </row>
    <row r="1521" spans="3:4">
      <c r="C1521" s="12" t="s">
        <v>333</v>
      </c>
      <c r="D1521" s="13" t="s">
        <v>1785</v>
      </c>
    </row>
    <row r="1522" spans="3:4">
      <c r="C1522" s="12" t="s">
        <v>333</v>
      </c>
      <c r="D1522" s="13" t="s">
        <v>1786</v>
      </c>
    </row>
    <row r="1523" spans="3:4">
      <c r="C1523" s="12" t="s">
        <v>333</v>
      </c>
      <c r="D1523" s="13" t="s">
        <v>1547</v>
      </c>
    </row>
    <row r="1524" spans="3:4">
      <c r="C1524" s="12" t="s">
        <v>333</v>
      </c>
      <c r="D1524" s="13" t="s">
        <v>1787</v>
      </c>
    </row>
    <row r="1525" spans="3:4">
      <c r="C1525" s="12" t="s">
        <v>333</v>
      </c>
      <c r="D1525" s="13" t="s">
        <v>1788</v>
      </c>
    </row>
    <row r="1526" spans="3:4">
      <c r="C1526" s="12" t="s">
        <v>333</v>
      </c>
      <c r="D1526" s="13" t="s">
        <v>1789</v>
      </c>
    </row>
    <row r="1527" spans="3:4">
      <c r="C1527" s="12" t="s">
        <v>333</v>
      </c>
      <c r="D1527" s="13" t="s">
        <v>798</v>
      </c>
    </row>
    <row r="1528" spans="3:4">
      <c r="C1528" s="12" t="s">
        <v>333</v>
      </c>
      <c r="D1528" s="13" t="s">
        <v>1790</v>
      </c>
    </row>
    <row r="1529" spans="3:4">
      <c r="C1529" s="12" t="s">
        <v>333</v>
      </c>
      <c r="D1529" s="13" t="s">
        <v>1791</v>
      </c>
    </row>
    <row r="1530" spans="3:4">
      <c r="C1530" s="12" t="s">
        <v>333</v>
      </c>
      <c r="D1530" s="13" t="s">
        <v>1792</v>
      </c>
    </row>
    <row r="1531" spans="3:4">
      <c r="C1531" s="12" t="s">
        <v>333</v>
      </c>
      <c r="D1531" s="13" t="s">
        <v>1793</v>
      </c>
    </row>
    <row r="1532" spans="3:4">
      <c r="C1532" s="12" t="s">
        <v>333</v>
      </c>
      <c r="D1532" s="13" t="s">
        <v>1794</v>
      </c>
    </row>
    <row r="1533" spans="3:4">
      <c r="C1533" s="12" t="s">
        <v>333</v>
      </c>
      <c r="D1533" s="13" t="s">
        <v>1795</v>
      </c>
    </row>
    <row r="1534" spans="3:4">
      <c r="C1534" s="12" t="s">
        <v>333</v>
      </c>
      <c r="D1534" s="13" t="s">
        <v>1796</v>
      </c>
    </row>
    <row r="1535" spans="3:4">
      <c r="C1535" s="12" t="s">
        <v>333</v>
      </c>
      <c r="D1535" s="13" t="s">
        <v>1797</v>
      </c>
    </row>
    <row r="1536" spans="3:4">
      <c r="C1536" s="12" t="s">
        <v>336</v>
      </c>
      <c r="D1536" s="13" t="s">
        <v>1798</v>
      </c>
    </row>
    <row r="1537" spans="3:4">
      <c r="C1537" s="12" t="s">
        <v>336</v>
      </c>
      <c r="D1537" s="13" t="s">
        <v>1799</v>
      </c>
    </row>
    <row r="1538" spans="3:4">
      <c r="C1538" s="12" t="s">
        <v>336</v>
      </c>
      <c r="D1538" s="13" t="s">
        <v>1800</v>
      </c>
    </row>
    <row r="1539" spans="3:4">
      <c r="C1539" s="12" t="s">
        <v>336</v>
      </c>
      <c r="D1539" s="13" t="s">
        <v>1801</v>
      </c>
    </row>
    <row r="1540" spans="3:4">
      <c r="C1540" s="12" t="s">
        <v>336</v>
      </c>
      <c r="D1540" s="13" t="s">
        <v>1802</v>
      </c>
    </row>
    <row r="1541" spans="3:4">
      <c r="C1541" s="12" t="s">
        <v>336</v>
      </c>
      <c r="D1541" s="13" t="s">
        <v>1803</v>
      </c>
    </row>
    <row r="1542" spans="3:4">
      <c r="C1542" s="12" t="s">
        <v>336</v>
      </c>
      <c r="D1542" s="13" t="s">
        <v>1804</v>
      </c>
    </row>
    <row r="1543" spans="3:4">
      <c r="C1543" s="12" t="s">
        <v>336</v>
      </c>
      <c r="D1543" s="13" t="s">
        <v>1805</v>
      </c>
    </row>
    <row r="1544" spans="3:4">
      <c r="C1544" s="12" t="s">
        <v>336</v>
      </c>
      <c r="D1544" s="13" t="s">
        <v>1806</v>
      </c>
    </row>
    <row r="1545" spans="3:4">
      <c r="C1545" s="12" t="s">
        <v>336</v>
      </c>
      <c r="D1545" s="13" t="s">
        <v>1807</v>
      </c>
    </row>
    <row r="1546" spans="3:4">
      <c r="C1546" s="12" t="s">
        <v>336</v>
      </c>
      <c r="D1546" s="13" t="s">
        <v>1808</v>
      </c>
    </row>
    <row r="1547" spans="3:4">
      <c r="C1547" s="12" t="s">
        <v>336</v>
      </c>
      <c r="D1547" s="13" t="s">
        <v>1809</v>
      </c>
    </row>
    <row r="1548" spans="3:4">
      <c r="C1548" s="12" t="s">
        <v>336</v>
      </c>
      <c r="D1548" s="13" t="s">
        <v>1810</v>
      </c>
    </row>
    <row r="1549" spans="3:4">
      <c r="C1549" s="12" t="s">
        <v>336</v>
      </c>
      <c r="D1549" s="13" t="s">
        <v>1811</v>
      </c>
    </row>
    <row r="1550" spans="3:4">
      <c r="C1550" s="12" t="s">
        <v>336</v>
      </c>
      <c r="D1550" s="13" t="s">
        <v>1812</v>
      </c>
    </row>
    <row r="1551" spans="3:4">
      <c r="C1551" s="12" t="s">
        <v>336</v>
      </c>
      <c r="D1551" s="13" t="s">
        <v>1813</v>
      </c>
    </row>
    <row r="1552" spans="3:4">
      <c r="C1552" s="12" t="s">
        <v>336</v>
      </c>
      <c r="D1552" s="13" t="s">
        <v>1814</v>
      </c>
    </row>
    <row r="1553" spans="3:4">
      <c r="C1553" s="12" t="s">
        <v>336</v>
      </c>
      <c r="D1553" s="13" t="s">
        <v>1815</v>
      </c>
    </row>
    <row r="1554" spans="3:4">
      <c r="C1554" s="12" t="s">
        <v>336</v>
      </c>
      <c r="D1554" s="13" t="s">
        <v>1816</v>
      </c>
    </row>
    <row r="1555" spans="3:4">
      <c r="C1555" s="12" t="s">
        <v>336</v>
      </c>
      <c r="D1555" s="13" t="s">
        <v>1817</v>
      </c>
    </row>
    <row r="1556" spans="3:4">
      <c r="C1556" s="12" t="s">
        <v>339</v>
      </c>
      <c r="D1556" s="13" t="s">
        <v>1099</v>
      </c>
    </row>
    <row r="1557" spans="3:4">
      <c r="C1557" s="12" t="s">
        <v>339</v>
      </c>
      <c r="D1557" s="13" t="s">
        <v>1818</v>
      </c>
    </row>
    <row r="1558" spans="3:4">
      <c r="C1558" s="12" t="s">
        <v>339</v>
      </c>
      <c r="D1558" s="13" t="s">
        <v>1819</v>
      </c>
    </row>
    <row r="1559" spans="3:4">
      <c r="C1559" s="12" t="s">
        <v>339</v>
      </c>
      <c r="D1559" s="13" t="s">
        <v>1820</v>
      </c>
    </row>
    <row r="1560" spans="3:4">
      <c r="C1560" s="12" t="s">
        <v>339</v>
      </c>
      <c r="D1560" s="13" t="s">
        <v>1821</v>
      </c>
    </row>
    <row r="1561" spans="3:4">
      <c r="C1561" s="12" t="s">
        <v>339</v>
      </c>
      <c r="D1561" s="13" t="s">
        <v>1822</v>
      </c>
    </row>
    <row r="1562" spans="3:4">
      <c r="C1562" s="12" t="s">
        <v>339</v>
      </c>
      <c r="D1562" s="13" t="s">
        <v>1823</v>
      </c>
    </row>
    <row r="1563" spans="3:4">
      <c r="C1563" s="12" t="s">
        <v>339</v>
      </c>
      <c r="D1563" s="13" t="s">
        <v>1824</v>
      </c>
    </row>
    <row r="1564" spans="3:4">
      <c r="C1564" s="12" t="s">
        <v>339</v>
      </c>
      <c r="D1564" s="13" t="s">
        <v>1825</v>
      </c>
    </row>
    <row r="1565" spans="3:4">
      <c r="C1565" s="12" t="s">
        <v>339</v>
      </c>
      <c r="D1565" s="13" t="s">
        <v>1826</v>
      </c>
    </row>
    <row r="1566" spans="3:4">
      <c r="C1566" s="12" t="s">
        <v>339</v>
      </c>
      <c r="D1566" s="13" t="s">
        <v>1827</v>
      </c>
    </row>
    <row r="1567" spans="3:4">
      <c r="C1567" s="12" t="s">
        <v>339</v>
      </c>
      <c r="D1567" s="13" t="s">
        <v>1828</v>
      </c>
    </row>
    <row r="1568" spans="3:4">
      <c r="C1568" s="12" t="s">
        <v>339</v>
      </c>
      <c r="D1568" s="13" t="s">
        <v>1829</v>
      </c>
    </row>
    <row r="1569" spans="3:4">
      <c r="C1569" s="12" t="s">
        <v>339</v>
      </c>
      <c r="D1569" s="13" t="s">
        <v>1830</v>
      </c>
    </row>
    <row r="1570" spans="3:4">
      <c r="C1570" s="12" t="s">
        <v>339</v>
      </c>
      <c r="D1570" s="13" t="s">
        <v>1831</v>
      </c>
    </row>
    <row r="1571" spans="3:4">
      <c r="C1571" s="12" t="s">
        <v>339</v>
      </c>
      <c r="D1571" s="13" t="s">
        <v>1832</v>
      </c>
    </row>
    <row r="1572" spans="3:4">
      <c r="C1572" s="12" t="s">
        <v>339</v>
      </c>
      <c r="D1572" s="13" t="s">
        <v>1833</v>
      </c>
    </row>
    <row r="1573" spans="3:4">
      <c r="C1573" s="12" t="s">
        <v>339</v>
      </c>
      <c r="D1573" s="13" t="s">
        <v>1834</v>
      </c>
    </row>
    <row r="1574" spans="3:4">
      <c r="C1574" s="12" t="s">
        <v>339</v>
      </c>
      <c r="D1574" s="13" t="s">
        <v>1835</v>
      </c>
    </row>
    <row r="1575" spans="3:4">
      <c r="C1575" s="12" t="s">
        <v>339</v>
      </c>
      <c r="D1575" s="13" t="s">
        <v>1836</v>
      </c>
    </row>
    <row r="1576" spans="3:4">
      <c r="C1576" s="12" t="s">
        <v>339</v>
      </c>
      <c r="D1576" s="13" t="s">
        <v>1837</v>
      </c>
    </row>
    <row r="1577" spans="3:4">
      <c r="C1577" s="12" t="s">
        <v>341</v>
      </c>
      <c r="D1577" s="13" t="s">
        <v>1838</v>
      </c>
    </row>
    <row r="1578" spans="3:4">
      <c r="C1578" s="12" t="s">
        <v>341</v>
      </c>
      <c r="D1578" s="13" t="s">
        <v>1839</v>
      </c>
    </row>
    <row r="1579" spans="3:4">
      <c r="C1579" s="12" t="s">
        <v>341</v>
      </c>
      <c r="D1579" s="13" t="s">
        <v>1840</v>
      </c>
    </row>
    <row r="1580" spans="3:4">
      <c r="C1580" s="12" t="s">
        <v>341</v>
      </c>
      <c r="D1580" s="13" t="s">
        <v>1841</v>
      </c>
    </row>
    <row r="1581" spans="3:4">
      <c r="C1581" s="12" t="s">
        <v>341</v>
      </c>
      <c r="D1581" s="13" t="s">
        <v>1842</v>
      </c>
    </row>
    <row r="1582" spans="3:4">
      <c r="C1582" s="12" t="s">
        <v>341</v>
      </c>
      <c r="D1582" s="13" t="s">
        <v>1843</v>
      </c>
    </row>
    <row r="1583" spans="3:4">
      <c r="C1583" s="12" t="s">
        <v>341</v>
      </c>
      <c r="D1583" s="13" t="s">
        <v>1844</v>
      </c>
    </row>
    <row r="1584" spans="3:4">
      <c r="C1584" s="12" t="s">
        <v>341</v>
      </c>
      <c r="D1584" s="13" t="s">
        <v>1845</v>
      </c>
    </row>
    <row r="1585" spans="3:4">
      <c r="C1585" s="12" t="s">
        <v>341</v>
      </c>
      <c r="D1585" s="13" t="s">
        <v>1846</v>
      </c>
    </row>
    <row r="1586" spans="3:4">
      <c r="C1586" s="12" t="s">
        <v>341</v>
      </c>
      <c r="D1586" s="13" t="s">
        <v>1847</v>
      </c>
    </row>
    <row r="1587" spans="3:4">
      <c r="C1587" s="12" t="s">
        <v>341</v>
      </c>
      <c r="D1587" s="13" t="s">
        <v>1848</v>
      </c>
    </row>
    <row r="1588" spans="3:4">
      <c r="C1588" s="12" t="s">
        <v>341</v>
      </c>
      <c r="D1588" s="13" t="s">
        <v>1849</v>
      </c>
    </row>
    <row r="1589" spans="3:4">
      <c r="C1589" s="12" t="s">
        <v>341</v>
      </c>
      <c r="D1589" s="13" t="s">
        <v>1850</v>
      </c>
    </row>
    <row r="1590" spans="3:4">
      <c r="C1590" s="12" t="s">
        <v>341</v>
      </c>
      <c r="D1590" s="13" t="s">
        <v>1851</v>
      </c>
    </row>
    <row r="1591" spans="3:4">
      <c r="C1591" s="12" t="s">
        <v>341</v>
      </c>
      <c r="D1591" s="13" t="s">
        <v>822</v>
      </c>
    </row>
    <row r="1592" spans="3:4">
      <c r="C1592" s="12" t="s">
        <v>341</v>
      </c>
      <c r="D1592" s="13" t="s">
        <v>1852</v>
      </c>
    </row>
    <row r="1593" spans="3:4">
      <c r="C1593" s="12" t="s">
        <v>341</v>
      </c>
      <c r="D1593" s="13" t="s">
        <v>1853</v>
      </c>
    </row>
    <row r="1594" spans="3:4">
      <c r="C1594" s="12" t="s">
        <v>341</v>
      </c>
      <c r="D1594" s="13" t="s">
        <v>1854</v>
      </c>
    </row>
    <row r="1595" spans="3:4">
      <c r="C1595" s="12" t="s">
        <v>341</v>
      </c>
      <c r="D1595" s="13" t="s">
        <v>1855</v>
      </c>
    </row>
    <row r="1596" spans="3:4">
      <c r="C1596" s="12" t="s">
        <v>341</v>
      </c>
      <c r="D1596" s="13" t="s">
        <v>1856</v>
      </c>
    </row>
    <row r="1597" spans="3:4">
      <c r="C1597" s="12" t="s">
        <v>341</v>
      </c>
      <c r="D1597" s="13" t="s">
        <v>1857</v>
      </c>
    </row>
    <row r="1598" spans="3:4">
      <c r="C1598" s="12" t="s">
        <v>341</v>
      </c>
      <c r="D1598" s="13" t="s">
        <v>1858</v>
      </c>
    </row>
    <row r="1599" spans="3:4">
      <c r="C1599" s="12" t="s">
        <v>341</v>
      </c>
      <c r="D1599" s="13" t="s">
        <v>929</v>
      </c>
    </row>
    <row r="1600" spans="3:4">
      <c r="C1600" s="12" t="s">
        <v>341</v>
      </c>
      <c r="D1600" s="13" t="s">
        <v>1859</v>
      </c>
    </row>
    <row r="1601" spans="3:4">
      <c r="C1601" s="12" t="s">
        <v>341</v>
      </c>
      <c r="D1601" s="13" t="s">
        <v>1365</v>
      </c>
    </row>
    <row r="1602" spans="3:4">
      <c r="C1602" s="12" t="s">
        <v>341</v>
      </c>
      <c r="D1602" s="13" t="s">
        <v>1860</v>
      </c>
    </row>
    <row r="1603" spans="3:4">
      <c r="C1603" s="12" t="s">
        <v>341</v>
      </c>
      <c r="D1603" s="13" t="s">
        <v>1861</v>
      </c>
    </row>
    <row r="1604" spans="3:4">
      <c r="C1604" s="12" t="s">
        <v>341</v>
      </c>
      <c r="D1604" s="13" t="s">
        <v>1862</v>
      </c>
    </row>
    <row r="1605" spans="3:4">
      <c r="C1605" s="12" t="s">
        <v>341</v>
      </c>
      <c r="D1605" s="13" t="s">
        <v>1863</v>
      </c>
    </row>
    <row r="1606" spans="3:4">
      <c r="C1606" s="12" t="s">
        <v>341</v>
      </c>
      <c r="D1606" s="13" t="s">
        <v>1864</v>
      </c>
    </row>
    <row r="1607" spans="3:4">
      <c r="C1607" s="12" t="s">
        <v>341</v>
      </c>
      <c r="D1607" s="13" t="s">
        <v>1865</v>
      </c>
    </row>
    <row r="1608" spans="3:4">
      <c r="C1608" s="12" t="s">
        <v>341</v>
      </c>
      <c r="D1608" s="13" t="s">
        <v>1866</v>
      </c>
    </row>
    <row r="1609" spans="3:4">
      <c r="C1609" s="12" t="s">
        <v>341</v>
      </c>
      <c r="D1609" s="13" t="s">
        <v>1867</v>
      </c>
    </row>
    <row r="1610" spans="3:4">
      <c r="C1610" s="12" t="s">
        <v>341</v>
      </c>
      <c r="D1610" s="13" t="s">
        <v>1868</v>
      </c>
    </row>
    <row r="1611" spans="3:4">
      <c r="C1611" s="12" t="s">
        <v>341</v>
      </c>
      <c r="D1611" s="13" t="s">
        <v>1869</v>
      </c>
    </row>
    <row r="1612" spans="3:4">
      <c r="C1612" s="12" t="s">
        <v>341</v>
      </c>
      <c r="D1612" s="13" t="s">
        <v>1870</v>
      </c>
    </row>
    <row r="1613" spans="3:4">
      <c r="C1613" s="12" t="s">
        <v>341</v>
      </c>
      <c r="D1613" s="13" t="s">
        <v>1871</v>
      </c>
    </row>
    <row r="1614" spans="3:4">
      <c r="C1614" s="12" t="s">
        <v>341</v>
      </c>
      <c r="D1614" s="13" t="s">
        <v>1872</v>
      </c>
    </row>
    <row r="1615" spans="3:4">
      <c r="C1615" s="12" t="s">
        <v>341</v>
      </c>
      <c r="D1615" s="13" t="s">
        <v>1873</v>
      </c>
    </row>
    <row r="1616" spans="3:4">
      <c r="C1616" s="12" t="s">
        <v>341</v>
      </c>
      <c r="D1616" s="13" t="s">
        <v>1874</v>
      </c>
    </row>
    <row r="1617" spans="3:4">
      <c r="C1617" s="12" t="s">
        <v>341</v>
      </c>
      <c r="D1617" s="13" t="s">
        <v>1875</v>
      </c>
    </row>
    <row r="1618" spans="3:4">
      <c r="C1618" s="12" t="s">
        <v>341</v>
      </c>
      <c r="D1618" s="13" t="s">
        <v>1876</v>
      </c>
    </row>
    <row r="1619" spans="3:4">
      <c r="C1619" s="12" t="s">
        <v>341</v>
      </c>
      <c r="D1619" s="13" t="s">
        <v>1877</v>
      </c>
    </row>
    <row r="1620" spans="3:4">
      <c r="C1620" s="12" t="s">
        <v>341</v>
      </c>
      <c r="D1620" s="13" t="s">
        <v>1878</v>
      </c>
    </row>
    <row r="1621" spans="3:4">
      <c r="C1621" s="12" t="s">
        <v>341</v>
      </c>
      <c r="D1621" s="13" t="s">
        <v>1879</v>
      </c>
    </row>
    <row r="1622" spans="3:4">
      <c r="C1622" s="12" t="s">
        <v>344</v>
      </c>
      <c r="D1622" s="13" t="s">
        <v>1880</v>
      </c>
    </row>
    <row r="1623" spans="3:4">
      <c r="C1623" s="12" t="s">
        <v>344</v>
      </c>
      <c r="D1623" s="13" t="s">
        <v>1881</v>
      </c>
    </row>
    <row r="1624" spans="3:4">
      <c r="C1624" s="12" t="s">
        <v>344</v>
      </c>
      <c r="D1624" s="13" t="s">
        <v>1882</v>
      </c>
    </row>
    <row r="1625" spans="3:4">
      <c r="C1625" s="12" t="s">
        <v>344</v>
      </c>
      <c r="D1625" s="13" t="s">
        <v>1883</v>
      </c>
    </row>
    <row r="1626" spans="3:4">
      <c r="C1626" s="12" t="s">
        <v>344</v>
      </c>
      <c r="D1626" s="13" t="s">
        <v>1884</v>
      </c>
    </row>
    <row r="1627" spans="3:4">
      <c r="C1627" s="12" t="s">
        <v>344</v>
      </c>
      <c r="D1627" s="13" t="s">
        <v>1885</v>
      </c>
    </row>
    <row r="1628" spans="3:4">
      <c r="C1628" s="12" t="s">
        <v>344</v>
      </c>
      <c r="D1628" s="13" t="s">
        <v>1886</v>
      </c>
    </row>
    <row r="1629" spans="3:4">
      <c r="C1629" s="12" t="s">
        <v>344</v>
      </c>
      <c r="D1629" s="13" t="s">
        <v>1887</v>
      </c>
    </row>
    <row r="1630" spans="3:4">
      <c r="C1630" s="12" t="s">
        <v>344</v>
      </c>
      <c r="D1630" s="13" t="s">
        <v>1888</v>
      </c>
    </row>
    <row r="1631" spans="3:4">
      <c r="C1631" s="12" t="s">
        <v>344</v>
      </c>
      <c r="D1631" s="13" t="s">
        <v>1889</v>
      </c>
    </row>
    <row r="1632" spans="3:4">
      <c r="C1632" s="12" t="s">
        <v>344</v>
      </c>
      <c r="D1632" s="13" t="s">
        <v>1890</v>
      </c>
    </row>
    <row r="1633" spans="3:4">
      <c r="C1633" s="12" t="s">
        <v>344</v>
      </c>
      <c r="D1633" s="13" t="s">
        <v>1891</v>
      </c>
    </row>
    <row r="1634" spans="3:4">
      <c r="C1634" s="12" t="s">
        <v>344</v>
      </c>
      <c r="D1634" s="13" t="s">
        <v>1892</v>
      </c>
    </row>
    <row r="1635" spans="3:4">
      <c r="C1635" s="12" t="s">
        <v>344</v>
      </c>
      <c r="D1635" s="13" t="s">
        <v>1893</v>
      </c>
    </row>
    <row r="1636" spans="3:4">
      <c r="C1636" s="12" t="s">
        <v>344</v>
      </c>
      <c r="D1636" s="13" t="s">
        <v>1894</v>
      </c>
    </row>
    <row r="1637" spans="3:4">
      <c r="C1637" s="12" t="s">
        <v>344</v>
      </c>
      <c r="D1637" s="13" t="s">
        <v>1895</v>
      </c>
    </row>
    <row r="1638" spans="3:4">
      <c r="C1638" s="12" t="s">
        <v>344</v>
      </c>
      <c r="D1638" s="13" t="s">
        <v>1896</v>
      </c>
    </row>
    <row r="1639" spans="3:4">
      <c r="C1639" s="12" t="s">
        <v>344</v>
      </c>
      <c r="D1639" s="13" t="s">
        <v>1897</v>
      </c>
    </row>
    <row r="1640" spans="3:4">
      <c r="C1640" s="12" t="s">
        <v>347</v>
      </c>
      <c r="D1640" s="13" t="s">
        <v>1898</v>
      </c>
    </row>
    <row r="1641" spans="3:4">
      <c r="C1641" s="12" t="s">
        <v>347</v>
      </c>
      <c r="D1641" s="13" t="s">
        <v>1899</v>
      </c>
    </row>
    <row r="1642" spans="3:4">
      <c r="C1642" s="12" t="s">
        <v>347</v>
      </c>
      <c r="D1642" s="13" t="s">
        <v>1900</v>
      </c>
    </row>
    <row r="1643" spans="3:4">
      <c r="C1643" s="12" t="s">
        <v>347</v>
      </c>
      <c r="D1643" s="13" t="s">
        <v>1901</v>
      </c>
    </row>
    <row r="1644" spans="3:4">
      <c r="C1644" s="12" t="s">
        <v>347</v>
      </c>
      <c r="D1644" s="13" t="s">
        <v>1902</v>
      </c>
    </row>
    <row r="1645" spans="3:4">
      <c r="C1645" s="12" t="s">
        <v>347</v>
      </c>
      <c r="D1645" s="13" t="s">
        <v>1903</v>
      </c>
    </row>
    <row r="1646" spans="3:4">
      <c r="C1646" s="12" t="s">
        <v>347</v>
      </c>
      <c r="D1646" s="13" t="s">
        <v>1904</v>
      </c>
    </row>
    <row r="1647" spans="3:4">
      <c r="C1647" s="12" t="s">
        <v>347</v>
      </c>
      <c r="D1647" s="13" t="s">
        <v>1905</v>
      </c>
    </row>
    <row r="1648" spans="3:4">
      <c r="C1648" s="12" t="s">
        <v>347</v>
      </c>
      <c r="D1648" s="13" t="s">
        <v>1906</v>
      </c>
    </row>
    <row r="1649" spans="3:4">
      <c r="C1649" s="12" t="s">
        <v>347</v>
      </c>
      <c r="D1649" s="13" t="s">
        <v>1907</v>
      </c>
    </row>
    <row r="1650" spans="3:4">
      <c r="C1650" s="12" t="s">
        <v>347</v>
      </c>
      <c r="D1650" s="13" t="s">
        <v>1908</v>
      </c>
    </row>
    <row r="1651" spans="3:4">
      <c r="C1651" s="12" t="s">
        <v>347</v>
      </c>
      <c r="D1651" s="13" t="s">
        <v>1909</v>
      </c>
    </row>
    <row r="1652" spans="3:4">
      <c r="C1652" s="12" t="s">
        <v>347</v>
      </c>
      <c r="D1652" s="13" t="s">
        <v>1910</v>
      </c>
    </row>
    <row r="1653" spans="3:4">
      <c r="C1653" s="12" t="s">
        <v>347</v>
      </c>
      <c r="D1653" s="13" t="s">
        <v>1911</v>
      </c>
    </row>
    <row r="1654" spans="3:4">
      <c r="C1654" s="12" t="s">
        <v>347</v>
      </c>
      <c r="D1654" s="13" t="s">
        <v>1912</v>
      </c>
    </row>
    <row r="1655" spans="3:4">
      <c r="C1655" s="12" t="s">
        <v>347</v>
      </c>
      <c r="D1655" s="13" t="s">
        <v>1913</v>
      </c>
    </row>
    <row r="1656" spans="3:4">
      <c r="C1656" s="12" t="s">
        <v>347</v>
      </c>
      <c r="D1656" s="13" t="s">
        <v>1914</v>
      </c>
    </row>
    <row r="1657" spans="3:4">
      <c r="C1657" s="12" t="s">
        <v>347</v>
      </c>
      <c r="D1657" s="13" t="s">
        <v>1915</v>
      </c>
    </row>
    <row r="1658" spans="3:4">
      <c r="C1658" s="12" t="s">
        <v>347</v>
      </c>
      <c r="D1658" s="13" t="s">
        <v>1916</v>
      </c>
    </row>
    <row r="1659" spans="3:4">
      <c r="C1659" s="12" t="s">
        <v>347</v>
      </c>
      <c r="D1659" s="13" t="s">
        <v>1917</v>
      </c>
    </row>
    <row r="1660" spans="3:4">
      <c r="C1660" s="12" t="s">
        <v>347</v>
      </c>
      <c r="D1660" s="13" t="s">
        <v>1918</v>
      </c>
    </row>
    <row r="1661" spans="3:4">
      <c r="C1661" s="12" t="s">
        <v>347</v>
      </c>
      <c r="D1661" s="13" t="s">
        <v>1919</v>
      </c>
    </row>
    <row r="1662" spans="3:4">
      <c r="C1662" s="12" t="s">
        <v>347</v>
      </c>
      <c r="D1662" s="13" t="s">
        <v>870</v>
      </c>
    </row>
    <row r="1663" spans="3:4">
      <c r="C1663" s="12" t="s">
        <v>347</v>
      </c>
      <c r="D1663" s="13" t="s">
        <v>1920</v>
      </c>
    </row>
    <row r="1664" spans="3:4">
      <c r="C1664" s="12" t="s">
        <v>347</v>
      </c>
      <c r="D1664" s="13" t="s">
        <v>1921</v>
      </c>
    </row>
    <row r="1665" spans="3:4">
      <c r="C1665" s="12" t="s">
        <v>347</v>
      </c>
      <c r="D1665" s="13" t="s">
        <v>1922</v>
      </c>
    </row>
    <row r="1666" spans="3:4">
      <c r="C1666" s="12" t="s">
        <v>349</v>
      </c>
      <c r="D1666" s="13" t="s">
        <v>1923</v>
      </c>
    </row>
    <row r="1667" spans="3:4">
      <c r="C1667" s="12" t="s">
        <v>349</v>
      </c>
      <c r="D1667" s="13" t="s">
        <v>1924</v>
      </c>
    </row>
    <row r="1668" spans="3:4">
      <c r="C1668" s="12" t="s">
        <v>349</v>
      </c>
      <c r="D1668" s="13" t="s">
        <v>1925</v>
      </c>
    </row>
    <row r="1669" spans="3:4">
      <c r="C1669" s="12" t="s">
        <v>349</v>
      </c>
      <c r="D1669" s="13" t="s">
        <v>1926</v>
      </c>
    </row>
    <row r="1670" spans="3:4">
      <c r="C1670" s="12" t="s">
        <v>349</v>
      </c>
      <c r="D1670" s="13" t="s">
        <v>1927</v>
      </c>
    </row>
    <row r="1671" spans="3:4">
      <c r="C1671" s="12" t="s">
        <v>349</v>
      </c>
      <c r="D1671" s="13" t="s">
        <v>1928</v>
      </c>
    </row>
    <row r="1672" spans="3:4">
      <c r="C1672" s="12" t="s">
        <v>349</v>
      </c>
      <c r="D1672" s="13" t="s">
        <v>1929</v>
      </c>
    </row>
    <row r="1673" spans="3:4">
      <c r="C1673" s="12" t="s">
        <v>349</v>
      </c>
      <c r="D1673" s="13" t="s">
        <v>1930</v>
      </c>
    </row>
    <row r="1674" spans="3:4">
      <c r="C1674" s="12" t="s">
        <v>349</v>
      </c>
      <c r="D1674" s="13" t="s">
        <v>1931</v>
      </c>
    </row>
    <row r="1675" spans="3:4">
      <c r="C1675" s="12" t="s">
        <v>349</v>
      </c>
      <c r="D1675" s="13" t="s">
        <v>1932</v>
      </c>
    </row>
    <row r="1676" spans="3:4">
      <c r="C1676" s="12" t="s">
        <v>349</v>
      </c>
      <c r="D1676" s="13" t="s">
        <v>1933</v>
      </c>
    </row>
    <row r="1677" spans="3:4">
      <c r="C1677" s="12" t="s">
        <v>349</v>
      </c>
      <c r="D1677" s="13" t="s">
        <v>1934</v>
      </c>
    </row>
    <row r="1678" spans="3:4">
      <c r="C1678" s="12" t="s">
        <v>349</v>
      </c>
      <c r="D1678" s="13" t="s">
        <v>1935</v>
      </c>
    </row>
    <row r="1679" spans="3:4">
      <c r="C1679" s="12" t="s">
        <v>349</v>
      </c>
      <c r="D1679" s="13" t="s">
        <v>1936</v>
      </c>
    </row>
    <row r="1680" spans="3:4">
      <c r="C1680" s="12" t="s">
        <v>349</v>
      </c>
      <c r="D1680" s="13" t="s">
        <v>1937</v>
      </c>
    </row>
    <row r="1681" spans="3:4">
      <c r="C1681" s="12" t="s">
        <v>349</v>
      </c>
      <c r="D1681" s="13" t="s">
        <v>1938</v>
      </c>
    </row>
    <row r="1682" spans="3:4">
      <c r="C1682" s="12" t="s">
        <v>349</v>
      </c>
      <c r="D1682" s="13" t="s">
        <v>1939</v>
      </c>
    </row>
    <row r="1683" spans="3:4">
      <c r="C1683" s="12" t="s">
        <v>349</v>
      </c>
      <c r="D1683" s="13" t="s">
        <v>1940</v>
      </c>
    </row>
    <row r="1684" spans="3:4">
      <c r="C1684" s="12" t="s">
        <v>349</v>
      </c>
      <c r="D1684" s="13" t="s">
        <v>1941</v>
      </c>
    </row>
    <row r="1685" spans="3:4">
      <c r="C1685" s="12" t="s">
        <v>349</v>
      </c>
      <c r="D1685" s="13" t="s">
        <v>1942</v>
      </c>
    </row>
    <row r="1686" spans="3:4">
      <c r="C1686" s="12" t="s">
        <v>349</v>
      </c>
      <c r="D1686" s="13" t="s">
        <v>1943</v>
      </c>
    </row>
    <row r="1687" spans="3:4">
      <c r="C1687" s="12" t="s">
        <v>349</v>
      </c>
      <c r="D1687" s="13" t="s">
        <v>1944</v>
      </c>
    </row>
    <row r="1688" spans="3:4">
      <c r="C1688" s="12" t="s">
        <v>349</v>
      </c>
      <c r="D1688" s="13" t="s">
        <v>1945</v>
      </c>
    </row>
    <row r="1689" spans="3:4">
      <c r="C1689" s="12" t="s">
        <v>349</v>
      </c>
      <c r="D1689" s="13" t="s">
        <v>1946</v>
      </c>
    </row>
    <row r="1690" spans="3:4">
      <c r="C1690" s="12" t="s">
        <v>349</v>
      </c>
      <c r="D1690" s="13" t="s">
        <v>1947</v>
      </c>
    </row>
    <row r="1691" spans="3:4">
      <c r="C1691" s="12" t="s">
        <v>349</v>
      </c>
      <c r="D1691" s="13" t="s">
        <v>1948</v>
      </c>
    </row>
    <row r="1692" spans="3:4">
      <c r="C1692" s="12" t="s">
        <v>349</v>
      </c>
      <c r="D1692" s="13" t="s">
        <v>1949</v>
      </c>
    </row>
    <row r="1693" spans="3:4">
      <c r="C1693" s="12" t="s">
        <v>349</v>
      </c>
      <c r="D1693" s="13" t="s">
        <v>1950</v>
      </c>
    </row>
    <row r="1694" spans="3:4">
      <c r="C1694" s="12" t="s">
        <v>349</v>
      </c>
      <c r="D1694" s="13" t="s">
        <v>1951</v>
      </c>
    </row>
    <row r="1695" spans="3:4">
      <c r="C1695" s="12" t="s">
        <v>349</v>
      </c>
      <c r="D1695" s="13" t="s">
        <v>1952</v>
      </c>
    </row>
    <row r="1696" spans="3:4">
      <c r="C1696" s="12" t="s">
        <v>349</v>
      </c>
      <c r="D1696" s="13" t="s">
        <v>1953</v>
      </c>
    </row>
    <row r="1697" spans="3:4">
      <c r="C1697" s="12" t="s">
        <v>349</v>
      </c>
      <c r="D1697" s="13" t="s">
        <v>1954</v>
      </c>
    </row>
    <row r="1698" spans="3:4">
      <c r="C1698" s="12" t="s">
        <v>349</v>
      </c>
      <c r="D1698" s="13" t="s">
        <v>1955</v>
      </c>
    </row>
    <row r="1699" spans="3:4">
      <c r="C1699" s="12" t="s">
        <v>349</v>
      </c>
      <c r="D1699" s="13" t="s">
        <v>1956</v>
      </c>
    </row>
    <row r="1700" spans="3:4">
      <c r="C1700" s="12" t="s">
        <v>349</v>
      </c>
      <c r="D1700" s="13" t="s">
        <v>1957</v>
      </c>
    </row>
    <row r="1701" spans="3:4">
      <c r="C1701" s="12" t="s">
        <v>349</v>
      </c>
      <c r="D1701" s="13" t="s">
        <v>1958</v>
      </c>
    </row>
    <row r="1702" spans="3:4">
      <c r="C1702" s="12" t="s">
        <v>349</v>
      </c>
      <c r="D1702" s="13" t="s">
        <v>1959</v>
      </c>
    </row>
    <row r="1703" spans="3:4">
      <c r="C1703" s="12" t="s">
        <v>349</v>
      </c>
      <c r="D1703" s="13" t="s">
        <v>1960</v>
      </c>
    </row>
    <row r="1704" spans="3:4">
      <c r="C1704" s="12" t="s">
        <v>349</v>
      </c>
      <c r="D1704" s="13" t="s">
        <v>1961</v>
      </c>
    </row>
    <row r="1705" spans="3:4">
      <c r="C1705" s="12" t="s">
        <v>349</v>
      </c>
      <c r="D1705" s="13" t="s">
        <v>1962</v>
      </c>
    </row>
    <row r="1706" spans="3:4">
      <c r="C1706" s="12" t="s">
        <v>349</v>
      </c>
      <c r="D1706" s="13" t="s">
        <v>1963</v>
      </c>
    </row>
    <row r="1707" spans="3:4">
      <c r="C1707" s="12" t="s">
        <v>349</v>
      </c>
      <c r="D1707" s="13" t="s">
        <v>1964</v>
      </c>
    </row>
    <row r="1708" spans="3:4">
      <c r="C1708" s="12" t="s">
        <v>349</v>
      </c>
      <c r="D1708" s="13" t="s">
        <v>1965</v>
      </c>
    </row>
    <row r="1709" spans="3:4">
      <c r="C1709" s="12" t="s">
        <v>352</v>
      </c>
      <c r="D1709" s="13" t="s">
        <v>1966</v>
      </c>
    </row>
    <row r="1710" spans="3:4">
      <c r="C1710" s="12" t="s">
        <v>352</v>
      </c>
      <c r="D1710" s="13" t="s">
        <v>1967</v>
      </c>
    </row>
    <row r="1711" spans="3:4">
      <c r="C1711" s="12" t="s">
        <v>352</v>
      </c>
      <c r="D1711" s="13" t="s">
        <v>1968</v>
      </c>
    </row>
    <row r="1712" spans="3:4">
      <c r="C1712" s="12" t="s">
        <v>352</v>
      </c>
      <c r="D1712" s="13" t="s">
        <v>1969</v>
      </c>
    </row>
    <row r="1713" spans="3:4">
      <c r="C1713" s="12" t="s">
        <v>352</v>
      </c>
      <c r="D1713" s="13" t="s">
        <v>1970</v>
      </c>
    </row>
    <row r="1714" spans="3:4">
      <c r="C1714" s="12" t="s">
        <v>352</v>
      </c>
      <c r="D1714" s="13" t="s">
        <v>1971</v>
      </c>
    </row>
    <row r="1715" spans="3:4">
      <c r="C1715" s="12" t="s">
        <v>352</v>
      </c>
      <c r="D1715" s="13" t="s">
        <v>1972</v>
      </c>
    </row>
    <row r="1716" spans="3:4">
      <c r="C1716" s="12" t="s">
        <v>352</v>
      </c>
      <c r="D1716" s="13" t="s">
        <v>1973</v>
      </c>
    </row>
    <row r="1717" spans="3:4">
      <c r="C1717" s="12" t="s">
        <v>352</v>
      </c>
      <c r="D1717" s="13" t="s">
        <v>1974</v>
      </c>
    </row>
    <row r="1718" spans="3:4">
      <c r="C1718" s="12" t="s">
        <v>352</v>
      </c>
      <c r="D1718" s="13" t="s">
        <v>1975</v>
      </c>
    </row>
    <row r="1719" spans="3:4">
      <c r="C1719" s="12" t="s">
        <v>352</v>
      </c>
      <c r="D1719" s="13" t="s">
        <v>1976</v>
      </c>
    </row>
    <row r="1720" spans="3:4">
      <c r="C1720" s="12" t="s">
        <v>352</v>
      </c>
      <c r="D1720" s="13" t="s">
        <v>1977</v>
      </c>
    </row>
    <row r="1721" spans="3:4">
      <c r="C1721" s="12" t="s">
        <v>352</v>
      </c>
      <c r="D1721" s="13" t="s">
        <v>1978</v>
      </c>
    </row>
    <row r="1722" spans="3:4">
      <c r="C1722" s="12" t="s">
        <v>352</v>
      </c>
      <c r="D1722" s="13" t="s">
        <v>1979</v>
      </c>
    </row>
    <row r="1723" spans="3:4">
      <c r="C1723" s="12" t="s">
        <v>352</v>
      </c>
      <c r="D1723" s="13" t="s">
        <v>1980</v>
      </c>
    </row>
    <row r="1724" spans="3:4">
      <c r="C1724" s="12" t="s">
        <v>352</v>
      </c>
      <c r="D1724" s="13" t="s">
        <v>1981</v>
      </c>
    </row>
    <row r="1725" spans="3:4">
      <c r="C1725" s="12" t="s">
        <v>352</v>
      </c>
      <c r="D1725" s="13" t="s">
        <v>1982</v>
      </c>
    </row>
    <row r="1726" spans="3:4">
      <c r="C1726" s="12" t="s">
        <v>352</v>
      </c>
      <c r="D1726" s="13" t="s">
        <v>1983</v>
      </c>
    </row>
    <row r="1727" spans="3:4">
      <c r="C1727" s="12" t="s">
        <v>352</v>
      </c>
      <c r="D1727" s="13" t="s">
        <v>1984</v>
      </c>
    </row>
    <row r="1728" spans="3:4">
      <c r="C1728" s="12" t="s">
        <v>352</v>
      </c>
      <c r="D1728" s="13" t="s">
        <v>1985</v>
      </c>
    </row>
    <row r="1729" spans="3:4">
      <c r="C1729" s="12" t="s">
        <v>352</v>
      </c>
      <c r="D1729" s="13" t="s">
        <v>1986</v>
      </c>
    </row>
    <row r="1730" spans="3:4">
      <c r="C1730" s="12" t="s">
        <v>352</v>
      </c>
      <c r="D1730" s="13" t="s">
        <v>1987</v>
      </c>
    </row>
    <row r="1731" spans="3:4">
      <c r="C1731" s="12" t="s">
        <v>352</v>
      </c>
      <c r="D1731" s="13" t="s">
        <v>1988</v>
      </c>
    </row>
    <row r="1732" spans="3:4">
      <c r="C1732" s="12" t="s">
        <v>352</v>
      </c>
      <c r="D1732" s="13" t="s">
        <v>1989</v>
      </c>
    </row>
    <row r="1733" spans="3:4">
      <c r="C1733" s="12" t="s">
        <v>352</v>
      </c>
      <c r="D1733" s="13" t="s">
        <v>1990</v>
      </c>
    </row>
    <row r="1734" spans="3:4">
      <c r="C1734" s="12" t="s">
        <v>352</v>
      </c>
      <c r="D1734" s="13" t="s">
        <v>1991</v>
      </c>
    </row>
    <row r="1735" spans="3:4">
      <c r="C1735" s="12" t="s">
        <v>352</v>
      </c>
      <c r="D1735" s="13" t="s">
        <v>1992</v>
      </c>
    </row>
    <row r="1736" spans="3:4">
      <c r="C1736" s="12" t="s">
        <v>352</v>
      </c>
      <c r="D1736" s="13" t="s">
        <v>1993</v>
      </c>
    </row>
    <row r="1737" spans="3:4">
      <c r="C1737" s="12" t="s">
        <v>352</v>
      </c>
      <c r="D1737" s="13" t="s">
        <v>1994</v>
      </c>
    </row>
    <row r="1738" spans="3:4">
      <c r="C1738" s="12" t="s">
        <v>352</v>
      </c>
      <c r="D1738" s="13" t="s">
        <v>1995</v>
      </c>
    </row>
    <row r="1739" spans="3:4">
      <c r="C1739" s="12" t="s">
        <v>352</v>
      </c>
      <c r="D1739" s="13" t="s">
        <v>1996</v>
      </c>
    </row>
    <row r="1740" spans="3:4">
      <c r="C1740" s="12" t="s">
        <v>352</v>
      </c>
      <c r="D1740" s="13" t="s">
        <v>1997</v>
      </c>
    </row>
    <row r="1741" spans="3:4">
      <c r="C1741" s="12" t="s">
        <v>352</v>
      </c>
      <c r="D1741" s="13" t="s">
        <v>1998</v>
      </c>
    </row>
    <row r="1742" spans="3:4">
      <c r="C1742" s="12" t="s">
        <v>352</v>
      </c>
      <c r="D1742" s="13" t="s">
        <v>1999</v>
      </c>
    </row>
    <row r="1743" spans="3:4">
      <c r="C1743" s="12" t="s">
        <v>352</v>
      </c>
      <c r="D1743" s="13" t="s">
        <v>2000</v>
      </c>
    </row>
    <row r="1744" spans="3:4">
      <c r="C1744" s="12" t="s">
        <v>352</v>
      </c>
      <c r="D1744" s="13" t="s">
        <v>2001</v>
      </c>
    </row>
    <row r="1745" spans="3:4">
      <c r="C1745" s="12" t="s">
        <v>352</v>
      </c>
      <c r="D1745" s="13" t="s">
        <v>2002</v>
      </c>
    </row>
    <row r="1746" spans="3:4">
      <c r="C1746" s="12" t="s">
        <v>352</v>
      </c>
      <c r="D1746" s="13" t="s">
        <v>2003</v>
      </c>
    </row>
    <row r="1747" spans="3:4">
      <c r="C1747" s="12" t="s">
        <v>352</v>
      </c>
      <c r="D1747" s="13" t="s">
        <v>2004</v>
      </c>
    </row>
    <row r="1748" spans="3:4">
      <c r="C1748" s="12" t="s">
        <v>352</v>
      </c>
      <c r="D1748" s="13" t="s">
        <v>2005</v>
      </c>
    </row>
    <row r="1749" spans="3:4" ht="14.25" thickBot="1">
      <c r="C1749" s="14" t="s">
        <v>352</v>
      </c>
      <c r="D1749" s="15" t="s">
        <v>2006</v>
      </c>
    </row>
  </sheetData>
  <phoneticPr fontId="6"/>
  <dataValidations count="1">
    <dataValidation type="list" allowBlank="1" showInputMessage="1" showErrorMessage="1" sqref="G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election activeCell="AM5" sqref="AM5:AP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3" t="s">
        <v>2118</v>
      </c>
      <c r="O1" s="1163"/>
      <c r="P1" s="1163"/>
      <c r="Q1" s="1163"/>
      <c r="R1" s="1163"/>
      <c r="S1" s="1163"/>
      <c r="T1" s="1163"/>
      <c r="U1" s="1163"/>
      <c r="V1" s="1163"/>
      <c r="W1" s="1163"/>
      <c r="X1" s="1163"/>
      <c r="Y1" s="1163"/>
      <c r="Z1" s="1163"/>
      <c r="AA1" s="1163"/>
      <c r="AB1" s="1163"/>
      <c r="AC1" s="1163"/>
      <c r="AD1" s="1163"/>
      <c r="AE1" s="1163"/>
      <c r="AF1" s="1009" t="s">
        <v>25</v>
      </c>
      <c r="AG1" s="1009"/>
      <c r="AH1" s="1009"/>
      <c r="AI1" s="1010" t="str">
        <f>IF(G5="","",G5)</f>
        <v/>
      </c>
      <c r="AJ1" s="1010"/>
      <c r="AK1" s="1010"/>
      <c r="AL1" s="1010"/>
      <c r="AM1" s="1010"/>
      <c r="AN1" s="1010"/>
      <c r="AO1" s="1010"/>
      <c r="AP1" s="1010"/>
      <c r="AS1" s="1177" t="str">
        <f>B9&amp;G9&amp;L9</f>
        <v/>
      </c>
      <c r="AT1" s="1178"/>
      <c r="AU1" s="1178"/>
      <c r="AV1" s="1178"/>
      <c r="AW1" s="1178"/>
      <c r="AX1" s="1178"/>
      <c r="AY1" s="1178"/>
      <c r="AZ1" s="1178"/>
      <c r="BA1" s="1178"/>
      <c r="BB1" s="1178"/>
      <c r="BC1" s="1178"/>
      <c r="BD1" s="1178"/>
      <c r="BE1" s="1179"/>
      <c r="BF1" s="1176" t="str">
        <f>IFERROR(VLOOKUP(Y5,【参考】数式用!$AH$2:$AI$34,2,FALSE),"")</f>
        <v/>
      </c>
      <c r="BG1" s="1176"/>
      <c r="BH1" s="1176"/>
      <c r="BI1" s="1176"/>
      <c r="BJ1" s="1176"/>
      <c r="BK1" s="1176"/>
      <c r="BL1" s="1176"/>
      <c r="BM1" s="1176"/>
      <c r="BN1" s="1176"/>
      <c r="BO1" s="1176"/>
      <c r="BP1" s="1176"/>
      <c r="CE1" s="74" t="s">
        <v>2189</v>
      </c>
    </row>
    <row r="2" spans="1:88" s="75" customFormat="1" ht="19.5" customHeight="1" thickBot="1">
      <c r="C2" s="73"/>
      <c r="D2" s="73"/>
      <c r="E2" s="73"/>
      <c r="F2" s="73"/>
      <c r="G2" s="73"/>
      <c r="H2" s="73"/>
      <c r="I2" s="73"/>
      <c r="J2" s="73"/>
      <c r="K2" s="73"/>
      <c r="L2" s="73"/>
      <c r="M2" s="73"/>
      <c r="N2" s="1163"/>
      <c r="O2" s="1163"/>
      <c r="P2" s="1163"/>
      <c r="Q2" s="1163"/>
      <c r="R2" s="1163"/>
      <c r="S2" s="1163"/>
      <c r="T2" s="1163"/>
      <c r="U2" s="1163"/>
      <c r="V2" s="1163"/>
      <c r="W2" s="1163"/>
      <c r="X2" s="1163"/>
      <c r="Y2" s="1163"/>
      <c r="Z2" s="1163"/>
      <c r="AA2" s="1163"/>
      <c r="AB2" s="1163"/>
      <c r="AC2" s="1163"/>
      <c r="AD2" s="1163"/>
      <c r="AE2" s="1163"/>
      <c r="AF2" s="73"/>
      <c r="AG2" s="73"/>
      <c r="AH2" s="73"/>
      <c r="AI2" s="73"/>
      <c r="AJ2" s="73"/>
      <c r="AK2" s="73"/>
      <c r="AL2" s="73"/>
      <c r="AM2" s="73"/>
      <c r="AN2" s="73"/>
      <c r="AO2" s="73"/>
      <c r="AP2" s="73"/>
      <c r="AQ2" s="76"/>
      <c r="AR2" s="76"/>
      <c r="CE2" s="1001" t="s">
        <v>2192</v>
      </c>
      <c r="CF2" s="1001"/>
      <c r="CG2" s="1001"/>
      <c r="CH2" s="1001"/>
      <c r="CI2" s="982" t="str">
        <f>IF(AI1&lt;&gt;"",1,"")</f>
        <v/>
      </c>
      <c r="CJ2" s="983"/>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1" t="s">
        <v>2186</v>
      </c>
      <c r="CF3" s="1001"/>
      <c r="CG3" s="1001"/>
      <c r="CH3" s="1001"/>
      <c r="CI3" s="987" t="str">
        <f>IF(AND(L9="ベア加算",Q49="ベア加算"),1,"")</f>
        <v/>
      </c>
      <c r="CJ3" s="988"/>
    </row>
    <row r="4" spans="1:88" ht="28.5" customHeight="1">
      <c r="B4" s="1082" t="s">
        <v>2237</v>
      </c>
      <c r="C4" s="1082"/>
      <c r="D4" s="1082"/>
      <c r="E4" s="1082"/>
      <c r="F4" s="1082"/>
      <c r="G4" s="1083" t="s">
        <v>0</v>
      </c>
      <c r="H4" s="1083"/>
      <c r="I4" s="1083"/>
      <c r="J4" s="1084" t="s">
        <v>1</v>
      </c>
      <c r="K4" s="1085"/>
      <c r="L4" s="1085"/>
      <c r="M4" s="1085"/>
      <c r="N4" s="1085"/>
      <c r="O4" s="1086"/>
      <c r="P4" s="1193" t="s">
        <v>2</v>
      </c>
      <c r="Q4" s="1194"/>
      <c r="R4" s="1194"/>
      <c r="S4" s="1194"/>
      <c r="T4" s="1194"/>
      <c r="U4" s="1194"/>
      <c r="V4" s="1194"/>
      <c r="W4" s="1194"/>
      <c r="X4" s="1195"/>
      <c r="Y4" s="1084" t="s">
        <v>3</v>
      </c>
      <c r="Z4" s="1085"/>
      <c r="AA4" s="1085"/>
      <c r="AB4" s="1085"/>
      <c r="AC4" s="1085"/>
      <c r="AD4" s="1086"/>
      <c r="AE4" s="1125" t="s">
        <v>2317</v>
      </c>
      <c r="AF4" s="1126"/>
      <c r="AG4" s="1126"/>
      <c r="AH4" s="1127"/>
      <c r="AI4" s="1125" t="s">
        <v>2318</v>
      </c>
      <c r="AJ4" s="1126"/>
      <c r="AK4" s="1126"/>
      <c r="AL4" s="1127"/>
      <c r="AM4" s="1125" t="s">
        <v>2319</v>
      </c>
      <c r="AN4" s="1126"/>
      <c r="AO4" s="1126"/>
      <c r="AP4" s="1127"/>
      <c r="AS4" s="83"/>
      <c r="AT4" s="1181" t="s">
        <v>2095</v>
      </c>
      <c r="AU4" s="1181" t="s">
        <v>2055</v>
      </c>
      <c r="AV4" s="1181" t="s">
        <v>2056</v>
      </c>
      <c r="AW4" s="1181" t="s">
        <v>2057</v>
      </c>
      <c r="AX4" s="1181" t="s">
        <v>2058</v>
      </c>
      <c r="AY4" s="1181" t="s">
        <v>2059</v>
      </c>
      <c r="AZ4" s="1181" t="s">
        <v>2094</v>
      </c>
      <c r="BA4" s="84"/>
      <c r="CE4" s="1001" t="s">
        <v>2191</v>
      </c>
      <c r="CF4" s="1001"/>
      <c r="CG4" s="1001"/>
      <c r="CH4" s="1001"/>
      <c r="CI4" s="989" t="str">
        <f>IF(OR(OR(G49="処遇加算Ⅰ",G49="処遇加算Ⅱ"),OR(AS48="処遇加算Ⅰ",AS48="処遇加算Ⅱ")),1,"")</f>
        <v/>
      </c>
      <c r="CJ4" s="990"/>
    </row>
    <row r="5" spans="1:88" ht="33" customHeight="1">
      <c r="B5" s="1141"/>
      <c r="C5" s="1141"/>
      <c r="D5" s="1141"/>
      <c r="E5" s="1141"/>
      <c r="F5" s="1141"/>
      <c r="G5" s="1142"/>
      <c r="H5" s="1142"/>
      <c r="I5" s="1142"/>
      <c r="J5" s="1143"/>
      <c r="K5" s="1143"/>
      <c r="L5" s="1143"/>
      <c r="M5" s="1144"/>
      <c r="N5" s="1144"/>
      <c r="O5" s="1144"/>
      <c r="P5" s="1208"/>
      <c r="Q5" s="1209"/>
      <c r="R5" s="1209"/>
      <c r="S5" s="1209"/>
      <c r="T5" s="1209"/>
      <c r="U5" s="1209"/>
      <c r="V5" s="1209"/>
      <c r="W5" s="1209"/>
      <c r="X5" s="1210"/>
      <c r="Y5" s="1128"/>
      <c r="Z5" s="1128"/>
      <c r="AA5" s="1128"/>
      <c r="AB5" s="1128"/>
      <c r="AC5" s="1128"/>
      <c r="AD5" s="1128"/>
      <c r="AE5" s="1196"/>
      <c r="AF5" s="1197"/>
      <c r="AG5" s="1197"/>
      <c r="AH5" s="1198"/>
      <c r="AI5" s="1196"/>
      <c r="AJ5" s="1197"/>
      <c r="AK5" s="1197"/>
      <c r="AL5" s="1198"/>
      <c r="AM5" s="1199">
        <f>AE5-AI5</f>
        <v>0</v>
      </c>
      <c r="AN5" s="1200"/>
      <c r="AO5" s="1200"/>
      <c r="AP5" s="1201"/>
      <c r="AS5" s="83"/>
      <c r="AT5" s="1182"/>
      <c r="AU5" s="1182"/>
      <c r="AV5" s="1182"/>
      <c r="AW5" s="1182"/>
      <c r="AX5" s="1182"/>
      <c r="AY5" s="1182"/>
      <c r="AZ5" s="1182"/>
      <c r="BA5" s="84"/>
      <c r="CE5" s="1001" t="s">
        <v>2185</v>
      </c>
      <c r="CF5" s="1001"/>
      <c r="CG5" s="1001"/>
      <c r="CH5" s="1001"/>
      <c r="CI5" s="989" t="str">
        <f>IF(OR(G49="処遇加算Ⅰ",AS48="処遇加算Ⅰ"),1,"")</f>
        <v/>
      </c>
      <c r="CJ5" s="990"/>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2"/>
      <c r="AU6" s="1182"/>
      <c r="AV6" s="1182"/>
      <c r="AW6" s="1182"/>
      <c r="AX6" s="1182"/>
      <c r="AY6" s="1182"/>
      <c r="AZ6" s="1182"/>
      <c r="BA6" s="84"/>
      <c r="CE6" s="1001" t="s">
        <v>2188</v>
      </c>
      <c r="CF6" s="1001"/>
      <c r="CG6" s="1001"/>
      <c r="CH6" s="1001"/>
      <c r="CI6" s="989" t="str">
        <f>IF(OR(AH61=1,AP61=1),1,"")</f>
        <v/>
      </c>
      <c r="CJ6" s="990"/>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3"/>
      <c r="AU7" s="1183"/>
      <c r="AV7" s="1183"/>
      <c r="AW7" s="1183"/>
      <c r="AX7" s="1183"/>
      <c r="AY7" s="1183"/>
      <c r="AZ7" s="1183"/>
      <c r="BA7" s="84"/>
      <c r="CE7" s="1002" t="s">
        <v>2187</v>
      </c>
      <c r="CF7" s="1002"/>
      <c r="CG7" s="1002"/>
      <c r="CH7" s="1002"/>
      <c r="CI7" s="989" t="str">
        <f>IF(AND(AH62=1,AD41=""),1,"")</f>
        <v/>
      </c>
      <c r="CJ7" s="990"/>
    </row>
    <row r="8" spans="1:88" ht="17.25" customHeight="1" thickBot="1">
      <c r="B8" s="1045" t="s">
        <v>2145</v>
      </c>
      <c r="C8" s="1046"/>
      <c r="D8" s="1046"/>
      <c r="E8" s="1046"/>
      <c r="F8" s="1046"/>
      <c r="G8" s="1046"/>
      <c r="H8" s="1046"/>
      <c r="I8" s="1046"/>
      <c r="J8" s="1046"/>
      <c r="K8" s="1046"/>
      <c r="L8" s="1046"/>
      <c r="M8" s="1046"/>
      <c r="N8" s="1046"/>
      <c r="O8" s="1046"/>
      <c r="P8" s="1046"/>
      <c r="Q8" s="1046"/>
      <c r="R8" s="1046"/>
      <c r="S8" s="1047"/>
      <c r="T8" s="1038" t="s">
        <v>12</v>
      </c>
      <c r="U8" s="1039"/>
      <c r="V8" s="1202" t="str">
        <f>IFERROR(IF(VLOOKUP(AS1,【参考】数式用2!E6:L23,3,FALSE)="","",VLOOKUP(AS1,【参考】数式用2!E6:L23,3,FALSE)),"")</f>
        <v/>
      </c>
      <c r="W8" s="1203"/>
      <c r="X8" s="1203"/>
      <c r="Y8" s="1203"/>
      <c r="Z8" s="1204"/>
      <c r="AA8" s="1184" t="str">
        <f>IFERROR(VLOOKUP(AS1,【参考】数式用2!E6:L23,4,FALSE),"")</f>
        <v/>
      </c>
      <c r="AB8" s="1184"/>
      <c r="AC8" s="1184"/>
      <c r="AD8" s="1184"/>
      <c r="AE8" s="1184"/>
      <c r="AF8" s="1184"/>
      <c r="AG8" s="1184"/>
      <c r="AH8" s="1184"/>
      <c r="AI8" s="1184"/>
      <c r="AJ8" s="1184"/>
      <c r="AK8" s="1184"/>
      <c r="AL8" s="1184"/>
      <c r="AM8" s="1184"/>
      <c r="AN8" s="1184"/>
      <c r="AO8" s="1184"/>
      <c r="AP8" s="1185"/>
      <c r="AS8" s="83"/>
      <c r="AT8" s="985" t="str">
        <f>IF(L9="ベア加算","",IF(OR(V8="新加算Ⅰ",V8="新加算Ⅱ",V8="新加算Ⅲ",V8="新加算Ⅳ"),"○",""))</f>
        <v/>
      </c>
      <c r="AU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5" t="str">
        <f>IF(OR(V8="新加算Ⅰ",V8="新加算Ⅱ",V8="新加算Ⅲ",V8="新加算Ⅴ(１)",V8="新加算Ⅴ(３)",V8="新加算Ⅴ(８)"),"○","")</f>
        <v/>
      </c>
      <c r="AX8" s="985" t="str">
        <f>IF(OR(V8="新加算Ⅰ",V8="新加算Ⅱ",V8="新加算Ⅴ(１)",V8="新加算Ⅴ(２)",V8="新加算Ⅴ(３)",V8="新加算Ⅴ(４)",V8="新加算Ⅴ(５)",V8="新加算Ⅴ(６)",V8="新加算Ⅴ(７)",V8="新加算Ⅴ(９)",V8="新加算Ⅴ(10)",V8="新加算Ⅴ(12)"),"○","")</f>
        <v/>
      </c>
      <c r="AY8" s="985" t="str">
        <f>IF(OR(V8="新加算Ⅰ",V8="新加算Ⅴ(１)",V8="新加算Ⅴ(２)",V8="新加算Ⅴ(５)",V8="新加算Ⅴ(７)",V8="新加算Ⅴ(10)"),"○","")</f>
        <v/>
      </c>
      <c r="AZ8" s="985" t="str">
        <f>IF(OR(V8="新加算Ⅰ",V8="新加算Ⅱ",V8="新加算Ⅴ(１)",V8="新加算Ⅴ(２)",V8="新加算Ⅴ(３)",V8="新加算Ⅴ(４)",V8="新加算Ⅴ(５)",V8="新加算Ⅴ(６)",V8="新加算Ⅴ(７)",V8="新加算Ⅴ(９)",V8="新加算Ⅴ(10)",V8="新加算Ⅴ(12)"),"○","")</f>
        <v/>
      </c>
      <c r="BA8" s="84"/>
      <c r="CE8" s="1002" t="s">
        <v>2187</v>
      </c>
      <c r="CF8" s="1002"/>
      <c r="CG8" s="1002"/>
      <c r="CH8" s="1002"/>
      <c r="CI8" s="989" t="str">
        <f>IF(AND(AP62=1,AL41=""),1,"")</f>
        <v/>
      </c>
      <c r="CJ8" s="990"/>
    </row>
    <row r="9" spans="1:88" ht="26.25" customHeight="1">
      <c r="B9" s="1091"/>
      <c r="C9" s="1092"/>
      <c r="D9" s="1092"/>
      <c r="E9" s="1092"/>
      <c r="F9" s="1093"/>
      <c r="G9" s="1094"/>
      <c r="H9" s="1095"/>
      <c r="I9" s="1095"/>
      <c r="J9" s="1095"/>
      <c r="K9" s="1096"/>
      <c r="L9" s="1097"/>
      <c r="M9" s="1098"/>
      <c r="N9" s="1098"/>
      <c r="O9" s="1098"/>
      <c r="P9" s="1099"/>
      <c r="Q9" s="1145" t="s">
        <v>2051</v>
      </c>
      <c r="R9" s="1146"/>
      <c r="S9" s="1146"/>
      <c r="T9" s="1038"/>
      <c r="U9" s="1039"/>
      <c r="V9" s="1205" t="str">
        <f>IFERROR(VLOOKUP(Y5,【参考】数式用!$A$5:$AB$37,MATCH(V8,【参考】数式用!$B$4:$AB$4,0)+1,FALSE),"")</f>
        <v/>
      </c>
      <c r="W9" s="1206"/>
      <c r="X9" s="1206"/>
      <c r="Y9" s="1206"/>
      <c r="Z9" s="1207"/>
      <c r="AA9" s="1186"/>
      <c r="AB9" s="1186"/>
      <c r="AC9" s="1186"/>
      <c r="AD9" s="1186"/>
      <c r="AE9" s="1186"/>
      <c r="AF9" s="1186"/>
      <c r="AG9" s="1186"/>
      <c r="AH9" s="1186"/>
      <c r="AI9" s="1186"/>
      <c r="AJ9" s="1186"/>
      <c r="AK9" s="1186"/>
      <c r="AL9" s="1186"/>
      <c r="AM9" s="1186"/>
      <c r="AN9" s="1186"/>
      <c r="AO9" s="1186"/>
      <c r="AP9" s="1187"/>
      <c r="AS9" s="83"/>
      <c r="AT9" s="986"/>
      <c r="AU9" s="986"/>
      <c r="AV9" s="986"/>
      <c r="AW9" s="986"/>
      <c r="AX9" s="986"/>
      <c r="AY9" s="986"/>
      <c r="AZ9" s="986"/>
      <c r="BA9" s="84"/>
      <c r="CE9" s="1001" t="s">
        <v>2187</v>
      </c>
      <c r="CF9" s="1001"/>
      <c r="CG9" s="1001"/>
      <c r="CH9" s="1001"/>
      <c r="CI9" s="989" t="str">
        <f>IF(OR(AH62=1,AP62=1),1,"")</f>
        <v/>
      </c>
      <c r="CJ9" s="990"/>
    </row>
    <row r="10" spans="1:88" ht="11.25" customHeight="1">
      <c r="B10" s="1100" t="str">
        <f>IFERROR(VLOOKUP(Y5,【参考】数式用!$A$5:$J$37,MATCH(B9,【参考】数式用!$B$4:$J$4,0)+1,0),"")</f>
        <v/>
      </c>
      <c r="C10" s="1101"/>
      <c r="D10" s="1101"/>
      <c r="E10" s="1101"/>
      <c r="F10" s="1102"/>
      <c r="G10" s="1100" t="str">
        <f>IFERROR(VLOOKUP(Y5,【参考】数式用!$A$5:$J$37,MATCH(G9,【参考】数式用!$B$4:$J$4,0)+1,0),"")</f>
        <v/>
      </c>
      <c r="H10" s="1101"/>
      <c r="I10" s="1101"/>
      <c r="J10" s="1101"/>
      <c r="K10" s="1102"/>
      <c r="L10" s="1106" t="str">
        <f>IFERROR(VLOOKUP(Y5,【参考】数式用!$A$5:$J$37,MATCH(L9,【参考】数式用!$B$4:$J$4,0)+1,0),"")</f>
        <v/>
      </c>
      <c r="M10" s="1107"/>
      <c r="N10" s="1107"/>
      <c r="O10" s="1107"/>
      <c r="P10" s="1108"/>
      <c r="Q10" s="1033">
        <f>SUM(B10,G10,L10)</f>
        <v>0</v>
      </c>
      <c r="R10" s="1034"/>
      <c r="S10" s="1034"/>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1" t="s">
        <v>2190</v>
      </c>
      <c r="CF10" s="1001"/>
      <c r="CG10" s="1001"/>
      <c r="CH10" s="1001"/>
      <c r="CI10" s="989">
        <f>IF(OR(AH63=1,AP63=1),1,0)</f>
        <v>0</v>
      </c>
      <c r="CJ10" s="990"/>
    </row>
    <row r="11" spans="1:88" s="94" customFormat="1" ht="20.25" customHeight="1" thickBot="1">
      <c r="B11" s="1103"/>
      <c r="C11" s="1104"/>
      <c r="D11" s="1104"/>
      <c r="E11" s="1104"/>
      <c r="F11" s="1105"/>
      <c r="G11" s="1103"/>
      <c r="H11" s="1104"/>
      <c r="I11" s="1104"/>
      <c r="J11" s="1104"/>
      <c r="K11" s="1105"/>
      <c r="L11" s="1109"/>
      <c r="M11" s="1110"/>
      <c r="N11" s="1110"/>
      <c r="O11" s="1110"/>
      <c r="P11" s="1111"/>
      <c r="Q11" s="1033"/>
      <c r="R11" s="1034"/>
      <c r="S11" s="1034"/>
      <c r="T11" s="1040"/>
      <c r="U11" s="1039"/>
      <c r="V11" s="1124" t="str">
        <f>IFERROR(IF(VLOOKUP(AS1,【参考】数式用2!E6:L23,5,FALSE)="","",VLOOKUP(AS1,【参考】数式用2!E6:L23,5,FALSE)),"")</f>
        <v/>
      </c>
      <c r="W11" s="1124"/>
      <c r="X11" s="1124"/>
      <c r="Y11" s="1124"/>
      <c r="Z11" s="1124"/>
      <c r="AA11" s="1184" t="str">
        <f>IFERROR(VLOOKUP(AS1,【参考】数式用2!E6:L23,6,FALSE),"")</f>
        <v/>
      </c>
      <c r="AB11" s="1184"/>
      <c r="AC11" s="1184"/>
      <c r="AD11" s="1184"/>
      <c r="AE11" s="1184"/>
      <c r="AF11" s="1184"/>
      <c r="AG11" s="1184"/>
      <c r="AH11" s="1184"/>
      <c r="AI11" s="1184"/>
      <c r="AJ11" s="1184"/>
      <c r="AK11" s="1184"/>
      <c r="AL11" s="1184"/>
      <c r="AM11" s="1184"/>
      <c r="AN11" s="1184"/>
      <c r="AO11" s="1184"/>
      <c r="AP11" s="1185"/>
      <c r="AS11" s="99"/>
      <c r="AT11" s="985" t="str">
        <f>IF(L9="ベア加算","",IF(OR(V11="新加算Ⅰ",V11="新加算Ⅱ",V11="新加算Ⅲ",V11="新加算Ⅳ"),"○",""))</f>
        <v/>
      </c>
      <c r="AU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5" t="str">
        <f>IF(OR(V11="新加算Ⅰ",V11="新加算Ⅱ",V11="新加算Ⅲ",V11="新加算Ⅴ(１)",V11="新加算Ⅴ(３)",V11="新加算Ⅴ(８)"),"○","")</f>
        <v/>
      </c>
      <c r="AX11" s="985" t="str">
        <f>IF(OR(V11="新加算Ⅰ",V11="新加算Ⅱ",V11="新加算Ⅴ(１)",V11="新加算Ⅴ(２)",V11="新加算Ⅴ(３)",V11="新加算Ⅴ(４)",V11="新加算Ⅴ(５)",V11="新加算Ⅴ(６)",V11="新加算Ⅴ(７)",V11="新加算Ⅴ(９)",V11="新加算Ⅴ(10)",V11="新加算Ⅴ(12)"),"○","")</f>
        <v/>
      </c>
      <c r="AY11" s="985" t="str">
        <f>IF(OR(V11="新加算Ⅰ",V11="新加算Ⅴ(１)",V11="新加算Ⅴ(２)",V11="新加算Ⅴ(５)",V11="新加算Ⅴ(７)",V11="新加算Ⅴ(10)"),"○","")</f>
        <v/>
      </c>
      <c r="AZ11" s="98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0"/>
      <c r="D12" s="1140"/>
      <c r="E12" s="1140"/>
      <c r="F12" s="1140"/>
      <c r="G12" s="1140"/>
      <c r="H12" s="1140"/>
      <c r="I12" s="1140"/>
      <c r="J12" s="1140"/>
      <c r="K12" s="1140"/>
      <c r="L12" s="1140"/>
      <c r="M12" s="1140"/>
      <c r="N12" s="1140"/>
      <c r="O12" s="1140"/>
      <c r="P12" s="1140"/>
      <c r="Q12" s="1140"/>
      <c r="R12" s="1140"/>
      <c r="S12" s="1140"/>
      <c r="T12" s="1040"/>
      <c r="U12" s="1039"/>
      <c r="V12" s="1123" t="str">
        <f>IFERROR(VLOOKUP(Y5,【参考】数式用!$A$5:$AB$37,MATCH(V11,【参考】数式用!$B$4:$AB$4,0)+1,FALSE),"")</f>
        <v/>
      </c>
      <c r="W12" s="1123"/>
      <c r="X12" s="1123"/>
      <c r="Y12" s="1123"/>
      <c r="Z12" s="1123"/>
      <c r="AA12" s="1186"/>
      <c r="AB12" s="1186"/>
      <c r="AC12" s="1186"/>
      <c r="AD12" s="1186"/>
      <c r="AE12" s="1186"/>
      <c r="AF12" s="1186"/>
      <c r="AG12" s="1186"/>
      <c r="AH12" s="1186"/>
      <c r="AI12" s="1186"/>
      <c r="AJ12" s="1186"/>
      <c r="AK12" s="1186"/>
      <c r="AL12" s="1186"/>
      <c r="AM12" s="1186"/>
      <c r="AN12" s="1186"/>
      <c r="AO12" s="1186"/>
      <c r="AP12" s="1187"/>
      <c r="AS12" s="83"/>
      <c r="AT12" s="986"/>
      <c r="AU12" s="986"/>
      <c r="AV12" s="986"/>
      <c r="AW12" s="986"/>
      <c r="AX12" s="986"/>
      <c r="AY12" s="986"/>
      <c r="AZ12" s="986"/>
      <c r="BA12" s="84"/>
    </row>
    <row r="13" spans="1:88" ht="12" customHeight="1">
      <c r="A13" s="78"/>
      <c r="B13" s="1156" t="s">
        <v>2115</v>
      </c>
      <c r="C13" s="1157"/>
      <c r="D13" s="1157"/>
      <c r="E13" s="1157"/>
      <c r="F13" s="1157"/>
      <c r="G13" s="1157"/>
      <c r="H13" s="1157"/>
      <c r="I13" s="1157"/>
      <c r="J13" s="1157"/>
      <c r="K13" s="1157"/>
      <c r="L13" s="1157"/>
      <c r="M13" s="1157"/>
      <c r="N13" s="1157"/>
      <c r="O13" s="1157"/>
      <c r="P13" s="1157"/>
      <c r="Q13" s="1157"/>
      <c r="R13" s="1157"/>
      <c r="S13" s="115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59"/>
      <c r="C14" s="1160"/>
      <c r="D14" s="1160"/>
      <c r="E14" s="1160"/>
      <c r="F14" s="1160"/>
      <c r="G14" s="1160"/>
      <c r="H14" s="1160"/>
      <c r="I14" s="1160"/>
      <c r="J14" s="1160"/>
      <c r="K14" s="1160"/>
      <c r="L14" s="1160"/>
      <c r="M14" s="1160"/>
      <c r="N14" s="1160"/>
      <c r="O14" s="1160"/>
      <c r="P14" s="1160"/>
      <c r="Q14" s="1160"/>
      <c r="R14" s="1160"/>
      <c r="S14" s="1161"/>
      <c r="U14" s="102"/>
      <c r="V14" s="1124" t="str">
        <f>IFERROR(IF(VLOOKUP(AS1,【参考】数式用2!E6:L23,7,FALSE)="","",VLOOKUP(AS1,【参考】数式用2!E6:L23,7,FALSE)),"")</f>
        <v/>
      </c>
      <c r="W14" s="1124"/>
      <c r="X14" s="1124"/>
      <c r="Y14" s="1124"/>
      <c r="Z14" s="1124"/>
      <c r="AA14" s="1188" t="str">
        <f>IFERROR(VLOOKUP(AS1,【参考】数式用2!E6:L23,8,FALSE),"")</f>
        <v/>
      </c>
      <c r="AB14" s="1184"/>
      <c r="AC14" s="1184"/>
      <c r="AD14" s="1184"/>
      <c r="AE14" s="1184"/>
      <c r="AF14" s="1184"/>
      <c r="AG14" s="1184"/>
      <c r="AH14" s="1184"/>
      <c r="AI14" s="1184"/>
      <c r="AJ14" s="1184"/>
      <c r="AK14" s="1184"/>
      <c r="AL14" s="1184"/>
      <c r="AM14" s="1184"/>
      <c r="AN14" s="1184"/>
      <c r="AO14" s="1184"/>
      <c r="AP14" s="1185"/>
      <c r="AS14" s="83"/>
      <c r="AT14" s="985" t="str">
        <f>IF(L9="ベア加算","",IF(OR(V14="新加算Ⅰ",V14="新加算Ⅱ",V14="新加算Ⅲ",V14="新加算Ⅳ"),"○",""))</f>
        <v/>
      </c>
      <c r="AU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5" t="str">
        <f>IF(OR(V14="新加算Ⅰ",V14="新加算Ⅱ",V14="新加算Ⅲ",V14="新加算Ⅴ(１)",V14="新加算Ⅴ(３)",V14="新加算Ⅴ(８)"),"○","")</f>
        <v/>
      </c>
      <c r="AX14" s="985" t="str">
        <f>IF(OR(V14="新加算Ⅰ",V14="新加算Ⅱ",V14="新加算Ⅴ(１)",V14="新加算Ⅴ(２)",V14="新加算Ⅴ(３)",V14="新加算Ⅴ(４)",V14="新加算Ⅴ(５)",V14="新加算Ⅴ(６)",V14="新加算Ⅴ(７)",V14="新加算Ⅴ(９)",V14="新加算Ⅴ(10)",V14="新加算Ⅴ(12)"),"○","")</f>
        <v/>
      </c>
      <c r="AY14" s="985" t="str">
        <f>IF(OR(V14="新加算Ⅰ",V14="新加算Ⅴ(１)",V14="新加算Ⅴ(２)",V14="新加算Ⅴ(５)",V14="新加算Ⅴ(７)",V14="新加算Ⅴ(10)"),"○","")</f>
        <v/>
      </c>
      <c r="AZ14" s="98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7" t="s">
        <v>2109</v>
      </c>
      <c r="C15" s="1148"/>
      <c r="D15" s="54">
        <v>6</v>
      </c>
      <c r="E15" s="103" t="s">
        <v>2110</v>
      </c>
      <c r="F15" s="54">
        <v>4</v>
      </c>
      <c r="G15" s="103" t="s">
        <v>2111</v>
      </c>
      <c r="H15" s="1149" t="s">
        <v>2112</v>
      </c>
      <c r="I15" s="1149"/>
      <c r="J15" s="1162"/>
      <c r="K15" s="54">
        <v>7</v>
      </c>
      <c r="L15" s="103" t="s">
        <v>2110</v>
      </c>
      <c r="M15" s="54">
        <v>3</v>
      </c>
      <c r="N15" s="103" t="s">
        <v>2111</v>
      </c>
      <c r="O15" s="103" t="s">
        <v>2113</v>
      </c>
      <c r="P15" s="104">
        <f>(K15*12+M15)-(D15*12+F15)+1</f>
        <v>12</v>
      </c>
      <c r="Q15" s="1149" t="s">
        <v>2114</v>
      </c>
      <c r="R15" s="1149"/>
      <c r="S15" s="105" t="s">
        <v>69</v>
      </c>
      <c r="U15" s="102"/>
      <c r="V15" s="1150" t="str">
        <f>IFERROR(VLOOKUP(Y5,【参考】数式用!$A$5:$AB$37,MATCH(V14,【参考】数式用!$B$4:$AB$4,0)+1,FALSE),"")</f>
        <v/>
      </c>
      <c r="W15" s="1151"/>
      <c r="X15" s="1151"/>
      <c r="Y15" s="1151"/>
      <c r="Z15" s="1152"/>
      <c r="AA15" s="1063"/>
      <c r="AB15" s="1064"/>
      <c r="AC15" s="1064"/>
      <c r="AD15" s="1064"/>
      <c r="AE15" s="1064"/>
      <c r="AF15" s="1064"/>
      <c r="AG15" s="1064"/>
      <c r="AH15" s="1064"/>
      <c r="AI15" s="1064"/>
      <c r="AJ15" s="1064"/>
      <c r="AK15" s="1064"/>
      <c r="AL15" s="1064"/>
      <c r="AM15" s="1064"/>
      <c r="AN15" s="1064"/>
      <c r="AO15" s="1064"/>
      <c r="AP15" s="1189"/>
      <c r="AS15" s="83"/>
      <c r="AT15" s="991"/>
      <c r="AU15" s="991"/>
      <c r="AV15" s="991"/>
      <c r="AW15" s="991"/>
      <c r="AX15" s="991"/>
      <c r="AY15" s="991"/>
      <c r="AZ15" s="991"/>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153"/>
      <c r="W16" s="1154"/>
      <c r="X16" s="1154"/>
      <c r="Y16" s="1154"/>
      <c r="Z16" s="1155"/>
      <c r="AA16" s="1190"/>
      <c r="AB16" s="1191"/>
      <c r="AC16" s="1191"/>
      <c r="AD16" s="1191"/>
      <c r="AE16" s="1191"/>
      <c r="AF16" s="1191"/>
      <c r="AG16" s="1191"/>
      <c r="AH16" s="1191"/>
      <c r="AI16" s="1191"/>
      <c r="AJ16" s="1191"/>
      <c r="AK16" s="1191"/>
      <c r="AL16" s="1191"/>
      <c r="AM16" s="1191"/>
      <c r="AN16" s="1191"/>
      <c r="AO16" s="1191"/>
      <c r="AP16" s="1192"/>
      <c r="AS16" s="83"/>
      <c r="AT16" s="986"/>
      <c r="AU16" s="986"/>
      <c r="AV16" s="986"/>
      <c r="AW16" s="986"/>
      <c r="AX16" s="986"/>
      <c r="AY16" s="986"/>
      <c r="AZ16" s="986"/>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49" t="s">
        <v>2062</v>
      </c>
      <c r="C18" s="1049"/>
      <c r="D18" s="1049"/>
      <c r="E18" s="1049"/>
      <c r="F18" s="1049"/>
      <c r="G18" s="1049"/>
      <c r="H18" s="1049"/>
      <c r="I18" s="1049"/>
      <c r="J18" s="1049"/>
      <c r="K18" s="1049"/>
      <c r="L18" s="1049"/>
      <c r="M18" s="1049"/>
      <c r="N18" s="1049"/>
      <c r="O18" s="1049"/>
      <c r="P18" s="1049"/>
      <c r="Q18" s="1049"/>
      <c r="R18" s="1049"/>
      <c r="S18" s="1049"/>
      <c r="AI18" s="116"/>
      <c r="AJ18" s="116"/>
      <c r="AK18" s="116"/>
      <c r="AL18" s="116"/>
      <c r="AM18" s="116"/>
      <c r="AN18" s="116"/>
      <c r="AO18" s="116"/>
      <c r="AP18" s="116"/>
      <c r="AQ18" s="1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116"/>
      <c r="AJ19" s="116"/>
      <c r="AK19" s="116"/>
      <c r="AL19" s="116"/>
      <c r="AM19" s="116"/>
      <c r="AN19" s="116"/>
      <c r="AO19" s="116"/>
      <c r="AP19" s="116"/>
      <c r="AQ19" s="116"/>
    </row>
    <row r="20" spans="2:60" ht="12.95" customHeight="1">
      <c r="B20" s="1165"/>
      <c r="C20" s="1165"/>
      <c r="D20" s="1165"/>
      <c r="E20" s="1165"/>
      <c r="F20" s="1165"/>
      <c r="G20" s="1165"/>
      <c r="H20" s="1165"/>
      <c r="I20" s="1165"/>
      <c r="J20" s="1165"/>
      <c r="K20" s="1165"/>
      <c r="L20" s="1165"/>
      <c r="M20" s="1165"/>
      <c r="N20" s="1165"/>
      <c r="O20" s="1165"/>
      <c r="P20" s="1165"/>
      <c r="Q20" s="1165"/>
      <c r="R20" s="1165"/>
      <c r="S20" s="1165"/>
      <c r="T20" s="117"/>
      <c r="U20" s="78"/>
      <c r="V20" s="984" t="s">
        <v>215</v>
      </c>
      <c r="W20" s="984"/>
      <c r="X20" s="984"/>
      <c r="Y20" s="984"/>
      <c r="Z20" s="984"/>
      <c r="AA20" s="91"/>
      <c r="AB20" s="91"/>
      <c r="AC20" s="984" t="str">
        <f>IF(F15=4,"R6.4～R6.5",IF(F15=5,"R6.5",""))</f>
        <v>R6.4～R6.5</v>
      </c>
      <c r="AD20" s="984"/>
      <c r="AE20" s="984"/>
      <c r="AF20" s="984"/>
      <c r="AG20" s="984"/>
      <c r="AH20" s="984"/>
      <c r="AI20" s="91"/>
      <c r="AJ20" s="91"/>
      <c r="AK20" s="984" t="str">
        <f>IF(OR(F15=4,F15=5),"R6.6","R"&amp;D15&amp;"."&amp;F15)&amp;"～R"&amp;K15&amp;"."&amp;M15</f>
        <v>R6.6～R7.3</v>
      </c>
      <c r="AL20" s="984"/>
      <c r="AM20" s="984"/>
      <c r="AN20" s="984"/>
      <c r="AO20" s="984"/>
      <c r="AP20" s="98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113" t="s">
        <v>2121</v>
      </c>
      <c r="C21" s="1114"/>
      <c r="D21" s="1114"/>
      <c r="E21" s="1114"/>
      <c r="F21" s="1115"/>
      <c r="G21" s="1060" t="s">
        <v>216</v>
      </c>
      <c r="H21" s="1061"/>
      <c r="I21" s="1061"/>
      <c r="J21" s="1061"/>
      <c r="K21" s="1061"/>
      <c r="L21" s="1061"/>
      <c r="M21" s="1061"/>
      <c r="N21" s="1061"/>
      <c r="O21" s="1061"/>
      <c r="P21" s="1061"/>
      <c r="Q21" s="1061"/>
      <c r="R21" s="1061"/>
      <c r="S21" s="1061"/>
      <c r="T21" s="1062"/>
      <c r="U21" s="118"/>
      <c r="V21" s="119" t="str">
        <f>IFERROR(IF(L9="ベア加算","✓",""),"")</f>
        <v/>
      </c>
      <c r="W21" s="1011" t="s">
        <v>14</v>
      </c>
      <c r="X21" s="1011"/>
      <c r="Y21" s="1011"/>
      <c r="Z21" s="1011"/>
      <c r="AA21" s="1038" t="s">
        <v>12</v>
      </c>
      <c r="AB21" s="1039"/>
      <c r="AC21" s="120"/>
      <c r="AD21" s="1164" t="s">
        <v>14</v>
      </c>
      <c r="AE21" s="1164"/>
      <c r="AF21" s="1164"/>
      <c r="AG21" s="1164"/>
      <c r="AH21" s="1164"/>
      <c r="AI21" s="1038" t="s">
        <v>12</v>
      </c>
      <c r="AJ21" s="1039"/>
      <c r="AK21" s="121"/>
      <c r="AL21" s="1164" t="s">
        <v>14</v>
      </c>
      <c r="AM21" s="1164"/>
      <c r="AN21" s="1164"/>
      <c r="AO21" s="1164"/>
      <c r="AP21" s="1164"/>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119"/>
      <c r="C22" s="1120"/>
      <c r="D22" s="1120"/>
      <c r="E22" s="1120"/>
      <c r="F22" s="1121"/>
      <c r="G22" s="1066"/>
      <c r="H22" s="1067"/>
      <c r="I22" s="1067"/>
      <c r="J22" s="1067"/>
      <c r="K22" s="1067"/>
      <c r="L22" s="1067"/>
      <c r="M22" s="1067"/>
      <c r="N22" s="1067"/>
      <c r="O22" s="1067"/>
      <c r="P22" s="1067"/>
      <c r="Q22" s="1067"/>
      <c r="R22" s="1067"/>
      <c r="S22" s="1067"/>
      <c r="T22" s="1068"/>
      <c r="U22" s="118"/>
      <c r="V22" s="122" t="str">
        <f>IFERROR(IF(L9="ベア加算なし","✓",""),"")</f>
        <v/>
      </c>
      <c r="W22" s="1019" t="s">
        <v>15</v>
      </c>
      <c r="X22" s="1011"/>
      <c r="Y22" s="1020"/>
      <c r="Z22" s="1021"/>
      <c r="AA22" s="1038"/>
      <c r="AB22" s="1039"/>
      <c r="AC22" s="120"/>
      <c r="AD22" s="1011" t="s">
        <v>15</v>
      </c>
      <c r="AE22" s="1011"/>
      <c r="AF22" s="1011"/>
      <c r="AG22" s="1011"/>
      <c r="AH22" s="1011"/>
      <c r="AI22" s="1038"/>
      <c r="AJ22" s="1039"/>
      <c r="AK22" s="121"/>
      <c r="AL22" s="1011" t="s">
        <v>15</v>
      </c>
      <c r="AM22" s="1011"/>
      <c r="AN22" s="1011"/>
      <c r="AO22" s="1011"/>
      <c r="AP22" s="1011"/>
      <c r="AS22" s="998"/>
      <c r="AT22" s="999"/>
      <c r="AU22" s="999"/>
      <c r="AV22" s="999"/>
      <c r="AW22" s="999"/>
      <c r="AX22" s="999"/>
      <c r="AY22" s="999"/>
      <c r="AZ22" s="999"/>
      <c r="BA22" s="999"/>
      <c r="BB22" s="999"/>
      <c r="BC22" s="999"/>
      <c r="BD22" s="999"/>
      <c r="BE22" s="999"/>
      <c r="BF22" s="999"/>
      <c r="BG22" s="999"/>
      <c r="BH22" s="1000"/>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3" t="s">
        <v>2067</v>
      </c>
      <c r="C24" s="1114"/>
      <c r="D24" s="1114"/>
      <c r="E24" s="1114"/>
      <c r="F24" s="1115"/>
      <c r="G24" s="1060" t="s">
        <v>2320</v>
      </c>
      <c r="H24" s="1061"/>
      <c r="I24" s="1061"/>
      <c r="J24" s="1061"/>
      <c r="K24" s="1061"/>
      <c r="L24" s="1061"/>
      <c r="M24" s="1061"/>
      <c r="N24" s="1061"/>
      <c r="O24" s="1061"/>
      <c r="P24" s="1061"/>
      <c r="Q24" s="1061"/>
      <c r="R24" s="1061"/>
      <c r="S24" s="1061"/>
      <c r="T24" s="1062"/>
      <c r="U24" s="118"/>
      <c r="V24" s="119" t="str">
        <f>IFERROR(IF(OR(B9="処遇加算Ⅰ",B9="処遇加算Ⅱ"),"✓",""),"")</f>
        <v/>
      </c>
      <c r="W24" s="1069" t="s">
        <v>2096</v>
      </c>
      <c r="X24" s="1070"/>
      <c r="Y24" s="1070"/>
      <c r="Z24" s="1071"/>
      <c r="AA24" s="1038" t="s">
        <v>12</v>
      </c>
      <c r="AB24" s="1039"/>
      <c r="AC24" s="120"/>
      <c r="AD24" s="1112" t="s">
        <v>14</v>
      </c>
      <c r="AE24" s="1112"/>
      <c r="AF24" s="1112"/>
      <c r="AG24" s="1112"/>
      <c r="AH24" s="1112"/>
      <c r="AI24" s="1038" t="s">
        <v>12</v>
      </c>
      <c r="AJ24" s="1039"/>
      <c r="AK24" s="120"/>
      <c r="AL24" s="1112" t="s">
        <v>14</v>
      </c>
      <c r="AM24" s="1112"/>
      <c r="AN24" s="1112"/>
      <c r="AO24" s="1112"/>
      <c r="AP24" s="1112"/>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 r="B25" s="1116"/>
      <c r="C25" s="1117"/>
      <c r="D25" s="1117"/>
      <c r="E25" s="1117"/>
      <c r="F25" s="1118"/>
      <c r="G25" s="1063"/>
      <c r="H25" s="1064"/>
      <c r="I25" s="1064"/>
      <c r="J25" s="1064"/>
      <c r="K25" s="1064"/>
      <c r="L25" s="1064"/>
      <c r="M25" s="1064"/>
      <c r="N25" s="1064"/>
      <c r="O25" s="1064"/>
      <c r="P25" s="1064"/>
      <c r="Q25" s="1064"/>
      <c r="R25" s="1064"/>
      <c r="S25" s="1064"/>
      <c r="T25" s="1065"/>
      <c r="U25" s="118"/>
      <c r="V25" s="119" t="str">
        <f>IFERROR(IF(B9="処遇加算Ⅲ","✓",""),"")</f>
        <v/>
      </c>
      <c r="W25" s="1069" t="s">
        <v>19</v>
      </c>
      <c r="X25" s="1070"/>
      <c r="Y25" s="1070"/>
      <c r="Z25" s="1071"/>
      <c r="AA25" s="1038"/>
      <c r="AB25" s="1039"/>
      <c r="AC25" s="120"/>
      <c r="AD25" s="1012" t="s">
        <v>17</v>
      </c>
      <c r="AE25" s="1012"/>
      <c r="AF25" s="1012"/>
      <c r="AG25" s="1012"/>
      <c r="AH25" s="1012"/>
      <c r="AI25" s="1038"/>
      <c r="AJ25" s="1039"/>
      <c r="AK25" s="121"/>
      <c r="AL25" s="1012" t="s">
        <v>17</v>
      </c>
      <c r="AM25" s="1012"/>
      <c r="AN25" s="1012"/>
      <c r="AO25" s="1012"/>
      <c r="AP25" s="1012"/>
      <c r="AS25" s="995"/>
      <c r="AT25" s="996"/>
      <c r="AU25" s="996"/>
      <c r="AV25" s="996"/>
      <c r="AW25" s="996"/>
      <c r="AX25" s="996"/>
      <c r="AY25" s="996"/>
      <c r="AZ25" s="996"/>
      <c r="BA25" s="996"/>
      <c r="BB25" s="996"/>
      <c r="BC25" s="996"/>
      <c r="BD25" s="996"/>
      <c r="BE25" s="996"/>
      <c r="BF25" s="996"/>
      <c r="BG25" s="996"/>
      <c r="BH25" s="997"/>
    </row>
    <row r="26" spans="2:60" ht="18" customHeight="1" thickBot="1">
      <c r="B26" s="1119"/>
      <c r="C26" s="1120"/>
      <c r="D26" s="1120"/>
      <c r="E26" s="1120"/>
      <c r="F26" s="1121"/>
      <c r="G26" s="1066"/>
      <c r="H26" s="1067"/>
      <c r="I26" s="1067"/>
      <c r="J26" s="1067"/>
      <c r="K26" s="1067"/>
      <c r="L26" s="1067"/>
      <c r="M26" s="1067"/>
      <c r="N26" s="1067"/>
      <c r="O26" s="1067"/>
      <c r="P26" s="1067"/>
      <c r="Q26" s="1067"/>
      <c r="R26" s="1067"/>
      <c r="S26" s="1067"/>
      <c r="T26" s="1068"/>
      <c r="U26" s="92"/>
      <c r="V26" s="119" t="str">
        <f>IFERROR(IF(B9="処遇加算なし","✓",""),"")</f>
        <v/>
      </c>
      <c r="W26" s="1069" t="s">
        <v>2097</v>
      </c>
      <c r="X26" s="1070"/>
      <c r="Y26" s="1070"/>
      <c r="Z26" s="1071"/>
      <c r="AA26" s="1038"/>
      <c r="AB26" s="1039"/>
      <c r="AC26" s="120"/>
      <c r="AD26" s="1112" t="s">
        <v>15</v>
      </c>
      <c r="AE26" s="1112"/>
      <c r="AF26" s="1112"/>
      <c r="AG26" s="1112"/>
      <c r="AH26" s="1112"/>
      <c r="AI26" s="1038"/>
      <c r="AJ26" s="1039"/>
      <c r="AK26" s="121"/>
      <c r="AL26" s="1112" t="s">
        <v>15</v>
      </c>
      <c r="AM26" s="1112"/>
      <c r="AN26" s="1112"/>
      <c r="AO26" s="1112"/>
      <c r="AP26" s="1112"/>
      <c r="AS26" s="998"/>
      <c r="AT26" s="999"/>
      <c r="AU26" s="999"/>
      <c r="AV26" s="999"/>
      <c r="AW26" s="999"/>
      <c r="AX26" s="999"/>
      <c r="AY26" s="999"/>
      <c r="AZ26" s="999"/>
      <c r="BA26" s="999"/>
      <c r="BB26" s="999"/>
      <c r="BC26" s="999"/>
      <c r="BD26" s="999"/>
      <c r="BE26" s="999"/>
      <c r="BF26" s="999"/>
      <c r="BG26" s="999"/>
      <c r="BH26" s="1000"/>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3" t="s">
        <v>2068</v>
      </c>
      <c r="C28" s="1114"/>
      <c r="D28" s="1114"/>
      <c r="E28" s="1114"/>
      <c r="F28" s="1115"/>
      <c r="G28" s="1060" t="s">
        <v>2321</v>
      </c>
      <c r="H28" s="1061"/>
      <c r="I28" s="1061"/>
      <c r="J28" s="1061"/>
      <c r="K28" s="1061"/>
      <c r="L28" s="1061"/>
      <c r="M28" s="1061"/>
      <c r="N28" s="1061"/>
      <c r="O28" s="1061"/>
      <c r="P28" s="1061"/>
      <c r="Q28" s="1061"/>
      <c r="R28" s="1061"/>
      <c r="S28" s="1061"/>
      <c r="T28" s="1062"/>
      <c r="U28" s="118"/>
      <c r="V28" s="119" t="str">
        <f>IFERROR(IF(OR(B9="処遇加算Ⅰ",B9="処遇加算Ⅱ"),"✓",""),"")</f>
        <v/>
      </c>
      <c r="W28" s="1069" t="s">
        <v>2096</v>
      </c>
      <c r="X28" s="1070"/>
      <c r="Y28" s="1070"/>
      <c r="Z28" s="1071"/>
      <c r="AA28" s="1038" t="s">
        <v>12</v>
      </c>
      <c r="AB28" s="1039"/>
      <c r="AC28" s="120"/>
      <c r="AD28" s="1112" t="s">
        <v>14</v>
      </c>
      <c r="AE28" s="1112"/>
      <c r="AF28" s="1112"/>
      <c r="AG28" s="1112"/>
      <c r="AH28" s="1112"/>
      <c r="AI28" s="1038" t="s">
        <v>12</v>
      </c>
      <c r="AJ28" s="1039"/>
      <c r="AK28" s="120"/>
      <c r="AL28" s="1112" t="s">
        <v>14</v>
      </c>
      <c r="AM28" s="1112"/>
      <c r="AN28" s="1112"/>
      <c r="AO28" s="1112"/>
      <c r="AP28" s="1112"/>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16"/>
      <c r="C29" s="1117"/>
      <c r="D29" s="1117"/>
      <c r="E29" s="1117"/>
      <c r="F29" s="1118"/>
      <c r="G29" s="1063"/>
      <c r="H29" s="1064"/>
      <c r="I29" s="1064"/>
      <c r="J29" s="1064"/>
      <c r="K29" s="1064"/>
      <c r="L29" s="1064"/>
      <c r="M29" s="1064"/>
      <c r="N29" s="1064"/>
      <c r="O29" s="1064"/>
      <c r="P29" s="1064"/>
      <c r="Q29" s="1064"/>
      <c r="R29" s="1064"/>
      <c r="S29" s="1064"/>
      <c r="T29" s="1065"/>
      <c r="U29" s="118"/>
      <c r="V29" s="119" t="str">
        <f>IFERROR(IF(B9="処遇加算Ⅲ","✓",""),"")</f>
        <v/>
      </c>
      <c r="W29" s="1069" t="s">
        <v>19</v>
      </c>
      <c r="X29" s="1070"/>
      <c r="Y29" s="1070"/>
      <c r="Z29" s="1071"/>
      <c r="AA29" s="1038"/>
      <c r="AB29" s="1039"/>
      <c r="AC29" s="120"/>
      <c r="AD29" s="1012" t="s">
        <v>17</v>
      </c>
      <c r="AE29" s="1012"/>
      <c r="AF29" s="1012"/>
      <c r="AG29" s="1012"/>
      <c r="AH29" s="1012"/>
      <c r="AI29" s="1038"/>
      <c r="AJ29" s="1039"/>
      <c r="AK29" s="121"/>
      <c r="AL29" s="1012" t="s">
        <v>17</v>
      </c>
      <c r="AM29" s="1012"/>
      <c r="AN29" s="1012"/>
      <c r="AO29" s="1012"/>
      <c r="AP29" s="1012"/>
      <c r="AS29" s="995"/>
      <c r="AT29" s="996"/>
      <c r="AU29" s="996"/>
      <c r="AV29" s="996"/>
      <c r="AW29" s="996"/>
      <c r="AX29" s="996"/>
      <c r="AY29" s="996"/>
      <c r="AZ29" s="996"/>
      <c r="BA29" s="996"/>
      <c r="BB29" s="996"/>
      <c r="BC29" s="996"/>
      <c r="BD29" s="996"/>
      <c r="BE29" s="996"/>
      <c r="BF29" s="996"/>
      <c r="BG29" s="996"/>
      <c r="BH29" s="997"/>
    </row>
    <row r="30" spans="2:60" ht="18" customHeight="1" thickBot="1">
      <c r="B30" s="1119"/>
      <c r="C30" s="1120"/>
      <c r="D30" s="1120"/>
      <c r="E30" s="1120"/>
      <c r="F30" s="1121"/>
      <c r="G30" s="1066"/>
      <c r="H30" s="1067"/>
      <c r="I30" s="1067"/>
      <c r="J30" s="1067"/>
      <c r="K30" s="1067"/>
      <c r="L30" s="1067"/>
      <c r="M30" s="1067"/>
      <c r="N30" s="1067"/>
      <c r="O30" s="1067"/>
      <c r="P30" s="1067"/>
      <c r="Q30" s="1067"/>
      <c r="R30" s="1067"/>
      <c r="S30" s="1067"/>
      <c r="T30" s="1068"/>
      <c r="U30" s="92"/>
      <c r="V30" s="119" t="str">
        <f>IFERROR(IF(B9="処遇加算なし","✓",""),"")</f>
        <v/>
      </c>
      <c r="W30" s="1069" t="s">
        <v>2097</v>
      </c>
      <c r="X30" s="1070"/>
      <c r="Y30" s="1070"/>
      <c r="Z30" s="1071"/>
      <c r="AA30" s="1038"/>
      <c r="AB30" s="1039"/>
      <c r="AC30" s="120"/>
      <c r="AD30" s="1112" t="s">
        <v>15</v>
      </c>
      <c r="AE30" s="1112"/>
      <c r="AF30" s="1112"/>
      <c r="AG30" s="1112"/>
      <c r="AH30" s="1112"/>
      <c r="AI30" s="1038"/>
      <c r="AJ30" s="1039"/>
      <c r="AK30" s="121"/>
      <c r="AL30" s="1112" t="s">
        <v>15</v>
      </c>
      <c r="AM30" s="1112"/>
      <c r="AN30" s="1112"/>
      <c r="AO30" s="1112"/>
      <c r="AP30" s="1112"/>
      <c r="AS30" s="998"/>
      <c r="AT30" s="999"/>
      <c r="AU30" s="999"/>
      <c r="AV30" s="999"/>
      <c r="AW30" s="999"/>
      <c r="AX30" s="999"/>
      <c r="AY30" s="999"/>
      <c r="AZ30" s="999"/>
      <c r="BA30" s="999"/>
      <c r="BB30" s="999"/>
      <c r="BC30" s="999"/>
      <c r="BD30" s="999"/>
      <c r="BE30" s="999"/>
      <c r="BF30" s="999"/>
      <c r="BG30" s="999"/>
      <c r="BH30" s="1000"/>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0" t="s">
        <v>2069</v>
      </c>
      <c r="C32" s="1090"/>
      <c r="D32" s="1090"/>
      <c r="E32" s="1090"/>
      <c r="F32" s="1090"/>
      <c r="G32" s="1060" t="s">
        <v>2322</v>
      </c>
      <c r="H32" s="1061"/>
      <c r="I32" s="1061"/>
      <c r="J32" s="1061"/>
      <c r="K32" s="1061"/>
      <c r="L32" s="1061"/>
      <c r="M32" s="1061"/>
      <c r="N32" s="1061"/>
      <c r="O32" s="1061"/>
      <c r="P32" s="1061"/>
      <c r="Q32" s="1061"/>
      <c r="R32" s="1061"/>
      <c r="S32" s="1061"/>
      <c r="T32" s="1062"/>
      <c r="U32" s="118"/>
      <c r="V32" s="119" t="str">
        <f>IFERROR(IF(B9="処遇加算Ⅰ","✓",""),"")</f>
        <v/>
      </c>
      <c r="W32" s="1019" t="s">
        <v>14</v>
      </c>
      <c r="X32" s="1020"/>
      <c r="Y32" s="1020"/>
      <c r="Z32" s="1021"/>
      <c r="AA32" s="1040" t="s">
        <v>12</v>
      </c>
      <c r="AB32" s="1039"/>
      <c r="AC32" s="120"/>
      <c r="AD32" s="1112" t="s">
        <v>14</v>
      </c>
      <c r="AE32" s="1112"/>
      <c r="AF32" s="1112"/>
      <c r="AG32" s="1112"/>
      <c r="AH32" s="1112"/>
      <c r="AI32" s="1040" t="s">
        <v>12</v>
      </c>
      <c r="AJ32" s="1039"/>
      <c r="AK32" s="120"/>
      <c r="AL32" s="1112" t="s">
        <v>14</v>
      </c>
      <c r="AM32" s="1112"/>
      <c r="AN32" s="1112"/>
      <c r="AO32" s="1112"/>
      <c r="AP32" s="1112"/>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090"/>
      <c r="C33" s="1090"/>
      <c r="D33" s="1090"/>
      <c r="E33" s="1090"/>
      <c r="F33" s="1090"/>
      <c r="G33" s="1063"/>
      <c r="H33" s="1064"/>
      <c r="I33" s="1064"/>
      <c r="J33" s="1064"/>
      <c r="K33" s="1064"/>
      <c r="L33" s="1064"/>
      <c r="M33" s="1064"/>
      <c r="N33" s="1064"/>
      <c r="O33" s="1064"/>
      <c r="P33" s="1064"/>
      <c r="Q33" s="1064"/>
      <c r="R33" s="1064"/>
      <c r="S33" s="1064"/>
      <c r="T33" s="1065"/>
      <c r="U33" s="118"/>
      <c r="V33" s="119" t="str">
        <f>IFERROR(IF(AND(B9&lt;&gt;"",B9&lt;&gt;"処遇加算Ⅰ"),"✓",""),"")</f>
        <v/>
      </c>
      <c r="W33" s="1019" t="s">
        <v>15</v>
      </c>
      <c r="X33" s="1020"/>
      <c r="Y33" s="1020"/>
      <c r="Z33" s="1021"/>
      <c r="AA33" s="1040"/>
      <c r="AB33" s="1039"/>
      <c r="AC33" s="120"/>
      <c r="AD33" s="1167" t="s">
        <v>17</v>
      </c>
      <c r="AE33" s="1167"/>
      <c r="AF33" s="1167"/>
      <c r="AG33" s="1167"/>
      <c r="AH33" s="1167"/>
      <c r="AI33" s="1040"/>
      <c r="AJ33" s="1039"/>
      <c r="AK33" s="130"/>
      <c r="AL33" s="1012" t="s">
        <v>17</v>
      </c>
      <c r="AM33" s="1012"/>
      <c r="AN33" s="1012"/>
      <c r="AO33" s="1012"/>
      <c r="AP33" s="1012"/>
      <c r="AS33" s="995"/>
      <c r="AT33" s="996"/>
      <c r="AU33" s="996"/>
      <c r="AV33" s="996"/>
      <c r="AW33" s="996"/>
      <c r="AX33" s="996"/>
      <c r="AY33" s="996"/>
      <c r="AZ33" s="996"/>
      <c r="BA33" s="996"/>
      <c r="BB33" s="996"/>
      <c r="BC33" s="996"/>
      <c r="BD33" s="996"/>
      <c r="BE33" s="996"/>
      <c r="BF33" s="996"/>
      <c r="BG33" s="996"/>
      <c r="BH33" s="997"/>
    </row>
    <row r="34" spans="2:82" ht="18.75" customHeight="1" thickBot="1">
      <c r="B34" s="1090"/>
      <c r="C34" s="1090"/>
      <c r="D34" s="1090"/>
      <c r="E34" s="1090"/>
      <c r="F34" s="1090"/>
      <c r="G34" s="1066"/>
      <c r="H34" s="1067"/>
      <c r="I34" s="1067"/>
      <c r="J34" s="1067"/>
      <c r="K34" s="1067"/>
      <c r="L34" s="1067"/>
      <c r="M34" s="1067"/>
      <c r="N34" s="1067"/>
      <c r="O34" s="1067"/>
      <c r="P34" s="1067"/>
      <c r="Q34" s="1067"/>
      <c r="R34" s="1067"/>
      <c r="S34" s="1067"/>
      <c r="T34" s="1068"/>
      <c r="U34" s="92"/>
      <c r="V34" s="125"/>
      <c r="W34" s="97"/>
      <c r="X34" s="97"/>
      <c r="Y34" s="97"/>
      <c r="Z34" s="97"/>
      <c r="AA34" s="1040"/>
      <c r="AB34" s="1039"/>
      <c r="AC34" s="120"/>
      <c r="AD34" s="1011" t="s">
        <v>15</v>
      </c>
      <c r="AE34" s="1011"/>
      <c r="AF34" s="1011"/>
      <c r="AG34" s="1011"/>
      <c r="AH34" s="1011"/>
      <c r="AI34" s="1040"/>
      <c r="AJ34" s="1039"/>
      <c r="AK34" s="120"/>
      <c r="AL34" s="1011" t="s">
        <v>15</v>
      </c>
      <c r="AM34" s="1011"/>
      <c r="AN34" s="1011"/>
      <c r="AO34" s="1011"/>
      <c r="AP34" s="1011"/>
      <c r="AS34" s="998"/>
      <c r="AT34" s="999"/>
      <c r="AU34" s="999"/>
      <c r="AV34" s="999"/>
      <c r="AW34" s="999"/>
      <c r="AX34" s="999"/>
      <c r="AY34" s="999"/>
      <c r="AZ34" s="999"/>
      <c r="BA34" s="999"/>
      <c r="BB34" s="999"/>
      <c r="BC34" s="999"/>
      <c r="BD34" s="999"/>
      <c r="BE34" s="999"/>
      <c r="BF34" s="999"/>
      <c r="BG34" s="999"/>
      <c r="BH34" s="1000"/>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0" t="s">
        <v>2070</v>
      </c>
      <c r="C36" s="1090"/>
      <c r="D36" s="1090"/>
      <c r="E36" s="1090"/>
      <c r="F36" s="1090"/>
      <c r="G36" s="1131" t="s">
        <v>2323</v>
      </c>
      <c r="H36" s="1132"/>
      <c r="I36" s="1132"/>
      <c r="J36" s="1132"/>
      <c r="K36" s="1132"/>
      <c r="L36" s="1132"/>
      <c r="M36" s="1132"/>
      <c r="N36" s="1132"/>
      <c r="O36" s="1132"/>
      <c r="P36" s="1132"/>
      <c r="Q36" s="1132"/>
      <c r="R36" s="1132"/>
      <c r="S36" s="1132"/>
      <c r="T36" s="1133"/>
      <c r="U36" s="118"/>
      <c r="V36" s="119" t="str">
        <f>IFERROR(IF(OR(G9="特定加算Ⅰ",G9="特定加算Ⅱ"),"✓",""),"")</f>
        <v/>
      </c>
      <c r="W36" s="1019" t="s">
        <v>14</v>
      </c>
      <c r="X36" s="1020"/>
      <c r="Y36" s="1020"/>
      <c r="Z36" s="1021"/>
      <c r="AA36" s="1038" t="s">
        <v>12</v>
      </c>
      <c r="AB36" s="1039"/>
      <c r="AC36" s="120"/>
      <c r="AD36" s="1011" t="s">
        <v>14</v>
      </c>
      <c r="AE36" s="1011"/>
      <c r="AF36" s="1011"/>
      <c r="AG36" s="1011"/>
      <c r="AH36" s="1011"/>
      <c r="AI36" s="1038" t="s">
        <v>12</v>
      </c>
      <c r="AJ36" s="1039"/>
      <c r="AK36" s="120"/>
      <c r="AL36" s="1011" t="s">
        <v>14</v>
      </c>
      <c r="AM36" s="1011"/>
      <c r="AN36" s="1011"/>
      <c r="AO36" s="1011"/>
      <c r="AP36" s="1011"/>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090"/>
      <c r="C37" s="1090"/>
      <c r="D37" s="1090"/>
      <c r="E37" s="1090"/>
      <c r="F37" s="1090"/>
      <c r="G37" s="1134"/>
      <c r="H37" s="1135"/>
      <c r="I37" s="1135"/>
      <c r="J37" s="1135"/>
      <c r="K37" s="1135"/>
      <c r="L37" s="1135"/>
      <c r="M37" s="1135"/>
      <c r="N37" s="1135"/>
      <c r="O37" s="1135"/>
      <c r="P37" s="1135"/>
      <c r="Q37" s="1135"/>
      <c r="R37" s="1135"/>
      <c r="S37" s="1135"/>
      <c r="T37" s="1136"/>
      <c r="U37" s="118"/>
      <c r="V37" s="119" t="str">
        <f>IFERROR(IF(G9="特定加算なし","✓",""),"")</f>
        <v/>
      </c>
      <c r="W37" s="1019" t="s">
        <v>15</v>
      </c>
      <c r="X37" s="1020"/>
      <c r="Y37" s="1020"/>
      <c r="Z37" s="1021"/>
      <c r="AA37" s="1038"/>
      <c r="AB37" s="1039"/>
      <c r="AC37" s="1168" t="s">
        <v>2175</v>
      </c>
      <c r="AD37" s="1169"/>
      <c r="AE37" s="1169"/>
      <c r="AF37" s="1169"/>
      <c r="AG37" s="1170">
        <v>0</v>
      </c>
      <c r="AH37" s="1171"/>
      <c r="AI37" s="1038"/>
      <c r="AJ37" s="1039"/>
      <c r="AK37" s="1168" t="s">
        <v>2175</v>
      </c>
      <c r="AL37" s="1169"/>
      <c r="AM37" s="1169"/>
      <c r="AN37" s="1169"/>
      <c r="AO37" s="1170">
        <v>1</v>
      </c>
      <c r="AP37" s="1171"/>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090"/>
      <c r="C38" s="1090"/>
      <c r="D38" s="1090"/>
      <c r="E38" s="1090"/>
      <c r="F38" s="1090"/>
      <c r="G38" s="1137"/>
      <c r="H38" s="1138"/>
      <c r="I38" s="1138"/>
      <c r="J38" s="1138"/>
      <c r="K38" s="1138"/>
      <c r="L38" s="1138"/>
      <c r="M38" s="1138"/>
      <c r="N38" s="1138"/>
      <c r="O38" s="1138"/>
      <c r="P38" s="1138"/>
      <c r="Q38" s="1138"/>
      <c r="R38" s="1138"/>
      <c r="S38" s="1138"/>
      <c r="T38" s="1139"/>
      <c r="U38" s="118"/>
      <c r="Z38" s="133"/>
      <c r="AA38" s="1040"/>
      <c r="AB38" s="1039"/>
      <c r="AC38" s="120"/>
      <c r="AD38" s="1011" t="s">
        <v>15</v>
      </c>
      <c r="AE38" s="1011"/>
      <c r="AF38" s="1011"/>
      <c r="AG38" s="1011"/>
      <c r="AH38" s="1011"/>
      <c r="AI38" s="1038"/>
      <c r="AJ38" s="1039"/>
      <c r="AK38" s="120"/>
      <c r="AL38" s="1011" t="s">
        <v>15</v>
      </c>
      <c r="AM38" s="1011"/>
      <c r="AN38" s="1011"/>
      <c r="AO38" s="1011"/>
      <c r="AP38" s="1011"/>
      <c r="AS38" s="998"/>
      <c r="AT38" s="999"/>
      <c r="AU38" s="999"/>
      <c r="AV38" s="999"/>
      <c r="AW38" s="999"/>
      <c r="AX38" s="999"/>
      <c r="AY38" s="999"/>
      <c r="AZ38" s="999"/>
      <c r="BA38" s="999"/>
      <c r="BB38" s="999"/>
      <c r="BC38" s="999"/>
      <c r="BD38" s="999"/>
      <c r="BE38" s="999"/>
      <c r="BF38" s="999"/>
      <c r="BG38" s="999"/>
      <c r="BH38" s="1000"/>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0" t="s">
        <v>2071</v>
      </c>
      <c r="C40" s="1090"/>
      <c r="D40" s="1090"/>
      <c r="E40" s="1090"/>
      <c r="F40" s="1090"/>
      <c r="G40" s="1060" t="str">
        <f>IFERROR(VLOOKUP(Y5,【参考】数式用!AQ5:AR37,2,0),"")</f>
        <v/>
      </c>
      <c r="H40" s="1061"/>
      <c r="I40" s="1061"/>
      <c r="J40" s="1061"/>
      <c r="K40" s="1061"/>
      <c r="L40" s="1061"/>
      <c r="M40" s="1061"/>
      <c r="N40" s="1061"/>
      <c r="O40" s="1061"/>
      <c r="P40" s="1061"/>
      <c r="Q40" s="1061"/>
      <c r="R40" s="1061"/>
      <c r="S40" s="1061"/>
      <c r="T40" s="1062"/>
      <c r="U40" s="92"/>
      <c r="V40" s="119" t="str">
        <f>IFERROR(IF(G9="特定加算Ⅰ","✓",""),"")</f>
        <v/>
      </c>
      <c r="W40" s="1019" t="s">
        <v>14</v>
      </c>
      <c r="X40" s="1020"/>
      <c r="Y40" s="1020"/>
      <c r="Z40" s="1021"/>
      <c r="AA40" s="1038" t="s">
        <v>12</v>
      </c>
      <c r="AB40" s="1039"/>
      <c r="AC40" s="120"/>
      <c r="AD40" s="1011" t="s">
        <v>14</v>
      </c>
      <c r="AE40" s="1011"/>
      <c r="AF40" s="1011"/>
      <c r="AG40" s="1011"/>
      <c r="AH40" s="1011"/>
      <c r="AI40" s="1038" t="s">
        <v>12</v>
      </c>
      <c r="AJ40" s="1039"/>
      <c r="AK40" s="120"/>
      <c r="AL40" s="1011" t="s">
        <v>14</v>
      </c>
      <c r="AM40" s="1011"/>
      <c r="AN40" s="1011"/>
      <c r="AO40" s="1011"/>
      <c r="AP40" s="1011"/>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090"/>
      <c r="C41" s="1090"/>
      <c r="D41" s="1090"/>
      <c r="E41" s="1090"/>
      <c r="F41" s="1090"/>
      <c r="G41" s="1063"/>
      <c r="H41" s="1064"/>
      <c r="I41" s="1064"/>
      <c r="J41" s="1064"/>
      <c r="K41" s="1064"/>
      <c r="L41" s="1064"/>
      <c r="M41" s="1064"/>
      <c r="N41" s="1064"/>
      <c r="O41" s="1064"/>
      <c r="P41" s="1064"/>
      <c r="Q41" s="1064"/>
      <c r="R41" s="1064"/>
      <c r="S41" s="1064"/>
      <c r="T41" s="1065"/>
      <c r="U41" s="92"/>
      <c r="V41" s="119" t="str">
        <f>IFERROR(IF(OR(G9="特定加算Ⅱ",G9="特定加算なし"),"✓",""),"")</f>
        <v/>
      </c>
      <c r="W41" s="1019" t="s">
        <v>15</v>
      </c>
      <c r="X41" s="1020"/>
      <c r="Y41" s="1020"/>
      <c r="Z41" s="1021"/>
      <c r="AA41" s="1038"/>
      <c r="AB41" s="1039"/>
      <c r="AC41" s="134" t="s">
        <v>82</v>
      </c>
      <c r="AD41" s="1075"/>
      <c r="AE41" s="1076"/>
      <c r="AF41" s="1076"/>
      <c r="AG41" s="1076"/>
      <c r="AH41" s="1077"/>
      <c r="AI41" s="1038"/>
      <c r="AJ41" s="1039"/>
      <c r="AK41" s="134" t="s">
        <v>82</v>
      </c>
      <c r="AL41" s="1075"/>
      <c r="AM41" s="1076"/>
      <c r="AN41" s="1076"/>
      <c r="AO41" s="1076"/>
      <c r="AP41" s="1077"/>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090"/>
      <c r="C42" s="1090"/>
      <c r="D42" s="1090"/>
      <c r="E42" s="1090"/>
      <c r="F42" s="1090"/>
      <c r="G42" s="1066"/>
      <c r="H42" s="1067"/>
      <c r="I42" s="1067"/>
      <c r="J42" s="1067"/>
      <c r="K42" s="1067"/>
      <c r="L42" s="1067"/>
      <c r="M42" s="1067"/>
      <c r="N42" s="1067"/>
      <c r="O42" s="1067"/>
      <c r="P42" s="1067"/>
      <c r="Q42" s="1067"/>
      <c r="R42" s="1067"/>
      <c r="S42" s="1067"/>
      <c r="T42" s="1068"/>
      <c r="U42" s="92"/>
      <c r="V42" s="85"/>
      <c r="W42" s="135"/>
      <c r="X42" s="135"/>
      <c r="Y42" s="135"/>
      <c r="Z42" s="135"/>
      <c r="AA42" s="110"/>
      <c r="AB42" s="110"/>
      <c r="AC42" s="136"/>
      <c r="AD42" s="1011" t="s">
        <v>15</v>
      </c>
      <c r="AE42" s="1011"/>
      <c r="AF42" s="1011"/>
      <c r="AG42" s="1011"/>
      <c r="AH42" s="1011"/>
      <c r="AI42" s="110"/>
      <c r="AJ42" s="110"/>
      <c r="AK42" s="136"/>
      <c r="AL42" s="1011" t="s">
        <v>15</v>
      </c>
      <c r="AM42" s="1011"/>
      <c r="AN42" s="1011"/>
      <c r="AO42" s="1011"/>
      <c r="AP42" s="1011"/>
      <c r="AS42" s="998"/>
      <c r="AT42" s="999"/>
      <c r="AU42" s="999"/>
      <c r="AV42" s="999"/>
      <c r="AW42" s="999"/>
      <c r="AX42" s="999"/>
      <c r="AY42" s="999"/>
      <c r="AZ42" s="999"/>
      <c r="BA42" s="999"/>
      <c r="BB42" s="999"/>
      <c r="BC42" s="999"/>
      <c r="BD42" s="999"/>
      <c r="BE42" s="999"/>
      <c r="BF42" s="999"/>
      <c r="BG42" s="999"/>
      <c r="BH42" s="1000"/>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0" t="s">
        <v>2072</v>
      </c>
      <c r="C44" s="1090"/>
      <c r="D44" s="1090"/>
      <c r="E44" s="1090"/>
      <c r="F44" s="1090"/>
      <c r="G44" s="1060" t="s">
        <v>2356</v>
      </c>
      <c r="H44" s="1061"/>
      <c r="I44" s="1061"/>
      <c r="J44" s="1061"/>
      <c r="K44" s="1061"/>
      <c r="L44" s="1061"/>
      <c r="M44" s="1061"/>
      <c r="N44" s="1061"/>
      <c r="O44" s="1061"/>
      <c r="P44" s="1061"/>
      <c r="Q44" s="1061"/>
      <c r="R44" s="1061"/>
      <c r="S44" s="1061"/>
      <c r="T44" s="1062"/>
      <c r="U44" s="118"/>
      <c r="V44" s="119" t="str">
        <f>IFERROR(IF(OR(G9="特定加算Ⅰ",G9="特定加算Ⅱ"),"✓",""),"")</f>
        <v/>
      </c>
      <c r="W44" s="1019" t="s">
        <v>14</v>
      </c>
      <c r="X44" s="1020"/>
      <c r="Y44" s="1020"/>
      <c r="Z44" s="1021"/>
      <c r="AA44" s="1038" t="s">
        <v>12</v>
      </c>
      <c r="AB44" s="1039"/>
      <c r="AC44" s="120"/>
      <c r="AD44" s="1011" t="s">
        <v>14</v>
      </c>
      <c r="AE44" s="1011"/>
      <c r="AF44" s="1011"/>
      <c r="AG44" s="1011"/>
      <c r="AH44" s="1011"/>
      <c r="AI44" s="1038" t="s">
        <v>12</v>
      </c>
      <c r="AJ44" s="1039"/>
      <c r="AK44" s="120"/>
      <c r="AL44" s="1011" t="s">
        <v>14</v>
      </c>
      <c r="AM44" s="1011"/>
      <c r="AN44" s="1011"/>
      <c r="AO44" s="1011"/>
      <c r="AP44" s="1011"/>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090"/>
      <c r="C45" s="1090"/>
      <c r="D45" s="1090"/>
      <c r="E45" s="1090"/>
      <c r="F45" s="1090"/>
      <c r="G45" s="1066"/>
      <c r="H45" s="1067"/>
      <c r="I45" s="1067"/>
      <c r="J45" s="1067"/>
      <c r="K45" s="1067"/>
      <c r="L45" s="1067"/>
      <c r="M45" s="1067"/>
      <c r="N45" s="1067"/>
      <c r="O45" s="1067"/>
      <c r="P45" s="1067"/>
      <c r="Q45" s="1067"/>
      <c r="R45" s="1067"/>
      <c r="S45" s="1067"/>
      <c r="T45" s="1068"/>
      <c r="U45" s="118"/>
      <c r="V45" s="119" t="str">
        <f>IFERROR(IF(G9="特定加算なし","✓",""),"")</f>
        <v/>
      </c>
      <c r="W45" s="1019" t="s">
        <v>15</v>
      </c>
      <c r="X45" s="1020"/>
      <c r="Y45" s="1020"/>
      <c r="Z45" s="1021"/>
      <c r="AA45" s="1038"/>
      <c r="AB45" s="1039"/>
      <c r="AC45" s="120"/>
      <c r="AD45" s="1011" t="s">
        <v>15</v>
      </c>
      <c r="AE45" s="1011"/>
      <c r="AF45" s="1011"/>
      <c r="AG45" s="1011"/>
      <c r="AH45" s="1011"/>
      <c r="AI45" s="1038"/>
      <c r="AJ45" s="1039"/>
      <c r="AK45" s="120"/>
      <c r="AL45" s="1011" t="s">
        <v>15</v>
      </c>
      <c r="AM45" s="1011"/>
      <c r="AN45" s="1011"/>
      <c r="AO45" s="1011"/>
      <c r="AP45" s="1011"/>
      <c r="AS45" s="998"/>
      <c r="AT45" s="999"/>
      <c r="AU45" s="999"/>
      <c r="AV45" s="999"/>
      <c r="AW45" s="999"/>
      <c r="AX45" s="999"/>
      <c r="AY45" s="999"/>
      <c r="AZ45" s="999"/>
      <c r="BA45" s="999"/>
      <c r="BB45" s="999"/>
      <c r="BC45" s="999"/>
      <c r="BD45" s="999"/>
      <c r="BE45" s="999"/>
      <c r="BF45" s="999"/>
      <c r="BG45" s="999"/>
      <c r="BH45" s="1000"/>
      <c r="BO45" s="138"/>
    </row>
    <row r="46" spans="2:82" ht="6.75" customHeight="1">
      <c r="B46" s="124"/>
      <c r="AJ46" s="139"/>
      <c r="AK46" s="139"/>
      <c r="AL46" s="139"/>
      <c r="AM46" s="139"/>
      <c r="AN46" s="139"/>
      <c r="AO46" s="139"/>
      <c r="AP46" s="139"/>
    </row>
    <row r="47" spans="2:82" ht="21" customHeight="1">
      <c r="B47" s="1049" t="s">
        <v>2136</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7"/>
      <c r="C48" s="1088"/>
      <c r="D48" s="1088"/>
      <c r="E48" s="1088"/>
      <c r="F48" s="1089"/>
      <c r="G48" s="1045" t="str">
        <f>IF(F15=4,"R6.4～R6.5",IF(F15=5,"R6.5",""))</f>
        <v>R6.4～R6.5</v>
      </c>
      <c r="H48" s="1046"/>
      <c r="I48" s="1046"/>
      <c r="J48" s="1046"/>
      <c r="K48" s="1046"/>
      <c r="L48" s="1046"/>
      <c r="M48" s="1046"/>
      <c r="N48" s="1046"/>
      <c r="O48" s="1046"/>
      <c r="P48" s="1046"/>
      <c r="Q48" s="1046"/>
      <c r="R48" s="1046"/>
      <c r="S48" s="1046"/>
      <c r="T48" s="1046"/>
      <c r="U48" s="1046"/>
      <c r="V48" s="1046"/>
      <c r="W48" s="1046"/>
      <c r="X48" s="1046"/>
      <c r="Y48" s="1046"/>
      <c r="Z48" s="1047"/>
      <c r="AA48" s="1038" t="s">
        <v>12</v>
      </c>
      <c r="AB48" s="1039"/>
      <c r="AC48" s="1041" t="str">
        <f>IF(OR(F15=4,F15=5),"R6.6","R"&amp;D15&amp;"."&amp;F15)&amp;"～R"&amp;K15&amp;"."&amp;M15</f>
        <v>R6.6～R7.3</v>
      </c>
      <c r="AD48" s="1041"/>
      <c r="AE48" s="1041"/>
      <c r="AF48" s="1041"/>
      <c r="AG48" s="1041"/>
      <c r="AH48" s="1041"/>
      <c r="AS48" s="1015" t="str">
        <f>IFERROR(IF(AND(OR(AP58=1,AP58=2),OR(AP59=1,AP59=2),OR(AP60=1,AP60=2)),"処遇加算Ⅰ",IF(AND(OR(AP58=1,AP58=2),OR(AP59=1,AP59=2),OR(AP60=0,AP60=3)),"処遇加算Ⅱ",IF(OR(OR(AP58=1,AP58=2),OR(AP59=1,AP59=2)),"処遇加算Ⅲ",""))),"")</f>
        <v/>
      </c>
      <c r="AT48" s="1015"/>
      <c r="AU48" s="1015"/>
      <c r="AV48" s="1015"/>
      <c r="AW48" s="1015" t="str">
        <f>IFERROR(IF(AND(AP61=1,AP62=1,AP63=1),"特定加算Ⅰ",IF(AND(AP61=1,AP62=2,AP63=1),"特定加算Ⅱ",IF(OR(AP61=2,AP62=2,AP63=2),"特定加算なし",""))),"")</f>
        <v>特定加算なし</v>
      </c>
      <c r="AX48" s="1015"/>
      <c r="AY48" s="1015"/>
      <c r="AZ48" s="1015"/>
      <c r="BA48" s="1015" t="str">
        <f>IFERROR(IF(OR(L9="ベア加算",AP57=1),"ベア加算",IF(AP57=2,"ベア加算なし","")),"")</f>
        <v/>
      </c>
      <c r="BB48" s="1015"/>
      <c r="BC48" s="1015"/>
      <c r="BD48" s="1015"/>
      <c r="BE48" s="1166" t="str">
        <f>AS48&amp;AW48&amp;BA48</f>
        <v>特定加算なし</v>
      </c>
      <c r="BF48" s="1166"/>
      <c r="BG48" s="1166"/>
      <c r="BH48" s="1166"/>
      <c r="BI48" s="1166"/>
      <c r="BJ48" s="1166"/>
      <c r="BK48" s="1166"/>
      <c r="BL48" s="1166"/>
      <c r="BM48" s="1166"/>
      <c r="BN48" s="1166"/>
      <c r="BO48" s="1166"/>
      <c r="BP48" s="1166"/>
      <c r="BQ48" s="141"/>
      <c r="BR48" s="141"/>
      <c r="BS48" s="141"/>
      <c r="BT48" s="141"/>
      <c r="BU48" s="141"/>
      <c r="BV48" s="141"/>
      <c r="BW48" s="141"/>
      <c r="BX48" s="141"/>
      <c r="BY48" s="141"/>
      <c r="BZ48" s="141"/>
      <c r="CD48" s="142"/>
    </row>
    <row r="49" spans="2:86" ht="18" customHeight="1">
      <c r="B49" s="1072" t="s">
        <v>2015</v>
      </c>
      <c r="C49" s="1073"/>
      <c r="D49" s="1073"/>
      <c r="E49" s="1073"/>
      <c r="F49" s="1074"/>
      <c r="G49" s="1042" t="str">
        <f>IFERROR(IF(AND(OR(AH58=1,AH58=2),OR(AH59=1,AH59=2),OR(AH60=1,AH60=2)),"処遇加算Ⅰ",IF(AND(OR(AH58=1,AH58=2),OR(AH59=1,AH59=2),OR(AH60=0,AH60=3)),"処遇加算Ⅱ",IF(OR(OR(AH58=1,AH58=2),OR(AH59=1,AH59=2)),"処遇加算Ⅲ",""))),"")</f>
        <v/>
      </c>
      <c r="H49" s="1043"/>
      <c r="I49" s="1043"/>
      <c r="J49" s="1043"/>
      <c r="K49" s="1044"/>
      <c r="L49" s="1057" t="str">
        <f>IFERROR(IF(G9="","",IF(AND(AH61=1,AH62=1,AH63=1),"特定加算Ⅰ",IF(AND(AH61=1,AH62=2,AH63=1),"特定加算Ⅱ",IF(OR(AH61=2,AH62=2,AH63=2),"特定加算なし","")))),"")</f>
        <v/>
      </c>
      <c r="M49" s="1058"/>
      <c r="N49" s="1058"/>
      <c r="O49" s="1058"/>
      <c r="P49" s="1059"/>
      <c r="Q49" s="1078" t="str">
        <f>IFERROR(IF(OR(L9="ベア加算",AND(L9="ベア加算なし",AH57=1)),"ベア加算",IF(AH57=2,"ベア加算なし","")),"")</f>
        <v/>
      </c>
      <c r="R49" s="1043"/>
      <c r="S49" s="1043"/>
      <c r="T49" s="1043"/>
      <c r="U49" s="1079"/>
      <c r="V49" s="1080" t="s">
        <v>10</v>
      </c>
      <c r="W49" s="1081"/>
      <c r="X49" s="1081"/>
      <c r="Y49" s="1081"/>
      <c r="Z49" s="1081"/>
      <c r="AA49" s="1040"/>
      <c r="AB49" s="1040"/>
      <c r="AC49" s="1022" t="str">
        <f>IFERROR(VLOOKUP(BE48,【参考】数式用2!E6:F23,2,FALSE),"")</f>
        <v/>
      </c>
      <c r="AD49" s="1023"/>
      <c r="AE49" s="1023"/>
      <c r="AF49" s="1023"/>
      <c r="AG49" s="1023"/>
      <c r="AH49" s="1024"/>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2" t="s">
        <v>2016</v>
      </c>
      <c r="C50" s="1073"/>
      <c r="D50" s="1073"/>
      <c r="E50" s="1073"/>
      <c r="F50" s="1074"/>
      <c r="G50" s="1025" t="str">
        <f>IFERROR(VLOOKUP(Y5,【参考】数式用!$A$5:$J$37,MATCH(G49,【参考】数式用!$B$4:$J$4,0)+1,0),"")</f>
        <v/>
      </c>
      <c r="H50" s="1026"/>
      <c r="I50" s="1026"/>
      <c r="J50" s="1026"/>
      <c r="K50" s="1027"/>
      <c r="L50" s="1028" t="str">
        <f>IFERROR(VLOOKUP(Y5,【参考】数式用!$A$5:$J$37,MATCH(L49,【参考】数式用!$B$4:$J$4,0)+1,0),"")</f>
        <v/>
      </c>
      <c r="M50" s="1029"/>
      <c r="N50" s="1029"/>
      <c r="O50" s="1029"/>
      <c r="P50" s="1030"/>
      <c r="Q50" s="1031" t="str">
        <f>IFERROR(VLOOKUP(Y5,【参考】数式用!$A$5:$J$37,MATCH(Q49,【参考】数式用!$B$4:$J$4,0)+1,0),"")</f>
        <v/>
      </c>
      <c r="R50" s="1026"/>
      <c r="S50" s="1026"/>
      <c r="T50" s="1026"/>
      <c r="U50" s="1032"/>
      <c r="V50" s="1033">
        <f>SUM(G50,L50,Q50)</f>
        <v>0</v>
      </c>
      <c r="W50" s="1034"/>
      <c r="X50" s="1034"/>
      <c r="Y50" s="1034"/>
      <c r="Z50" s="1034"/>
      <c r="AA50" s="1040"/>
      <c r="AB50" s="1040"/>
      <c r="AC50" s="1035" t="str">
        <f>IFERROR(VLOOKUP(Y5,【参考】数式用!$A$5:$AB$37,MATCH(AC49,【参考】数式用!$B$4:$AB$4,0)+1,FALSE),"")</f>
        <v/>
      </c>
      <c r="AD50" s="1036"/>
      <c r="AE50" s="1036"/>
      <c r="AF50" s="1036"/>
      <c r="AG50" s="1036"/>
      <c r="AH50" s="1037"/>
      <c r="AS50" s="1014" t="s">
        <v>2046</v>
      </c>
      <c r="AT50" s="1014"/>
      <c r="AU50" s="1014"/>
      <c r="AV50" s="1014"/>
      <c r="AW50" s="1014" t="s">
        <v>2047</v>
      </c>
      <c r="AX50" s="1014"/>
      <c r="AY50" s="1014"/>
      <c r="AZ50" s="1014"/>
      <c r="BA50" s="1014" t="s">
        <v>13</v>
      </c>
      <c r="BB50" s="1014"/>
      <c r="BC50" s="1014"/>
      <c r="BD50" s="1014"/>
      <c r="BE50" s="1014" t="s">
        <v>2048</v>
      </c>
      <c r="BF50" s="1014"/>
      <c r="BG50" s="1014"/>
      <c r="BH50" s="1014"/>
      <c r="BI50" s="1014" t="s">
        <v>2051</v>
      </c>
      <c r="BJ50" s="1014"/>
      <c r="BK50" s="1014"/>
      <c r="BL50" s="1014"/>
      <c r="BM50" s="141"/>
      <c r="BN50" s="1014" t="s">
        <v>2050</v>
      </c>
      <c r="BO50" s="1014"/>
      <c r="BP50" s="1014"/>
      <c r="BQ50" s="1014"/>
      <c r="BR50" s="1014"/>
      <c r="BS50" s="1014"/>
      <c r="BT50" s="141"/>
      <c r="BV50" s="1003" t="s">
        <v>2053</v>
      </c>
      <c r="BW50" s="1004"/>
      <c r="BX50" s="1004"/>
      <c r="BY50" s="1004"/>
      <c r="BZ50" s="1004"/>
      <c r="CA50" s="1005"/>
      <c r="CD50" s="142"/>
    </row>
    <row r="51" spans="2:86" ht="17.25" customHeight="1">
      <c r="B51" s="1016" t="s">
        <v>2120</v>
      </c>
      <c r="C51" s="1017"/>
      <c r="D51" s="1017"/>
      <c r="E51" s="1017"/>
      <c r="F51" s="1018"/>
      <c r="G51" s="1048" t="str">
        <f>IFERROR(ROUNDDOWN(ROUND(AM5*G50,0),0)*H53,"")</f>
        <v/>
      </c>
      <c r="H51" s="1048"/>
      <c r="I51" s="1048"/>
      <c r="J51" s="1048"/>
      <c r="K51" s="55" t="s">
        <v>2116</v>
      </c>
      <c r="L51" s="1129" t="str">
        <f>IFERROR(ROUNDDOWN(ROUND(AM5*L50,0),0)*H53,"")</f>
        <v/>
      </c>
      <c r="M51" s="1130"/>
      <c r="N51" s="1130"/>
      <c r="O51" s="1130"/>
      <c r="P51" s="55" t="s">
        <v>2116</v>
      </c>
      <c r="Q51" s="1054" t="str">
        <f>IFERROR(ROUNDDOWN(ROUND(AM5*Q50,0),0)*H53,"")</f>
        <v/>
      </c>
      <c r="R51" s="1048"/>
      <c r="S51" s="1048"/>
      <c r="T51" s="1048"/>
      <c r="U51" s="56" t="s">
        <v>2116</v>
      </c>
      <c r="V51" s="1055">
        <f>IFERROR(SUM(G51,L51,Q51),"")</f>
        <v>0</v>
      </c>
      <c r="W51" s="1056"/>
      <c r="X51" s="1056"/>
      <c r="Y51" s="1056"/>
      <c r="Z51" s="57" t="s">
        <v>2116</v>
      </c>
      <c r="AB51" s="58"/>
      <c r="AC51" s="1054" t="str">
        <f>IFERROR(ROUNDDOWN(ROUND(AM5*AC50,0),0)*AD53,"")</f>
        <v/>
      </c>
      <c r="AD51" s="1048"/>
      <c r="AE51" s="1048"/>
      <c r="AF51" s="1048"/>
      <c r="AG51" s="1048"/>
      <c r="AH51" s="56" t="s">
        <v>2116</v>
      </c>
      <c r="AS51" s="1013" t="str">
        <f>IFERROR(ROUNDDOWN(ROUND(AM5*(G50-B10),0),0)*H53,"")</f>
        <v/>
      </c>
      <c r="AT51" s="1013"/>
      <c r="AU51" s="1013"/>
      <c r="AV51" s="1013"/>
      <c r="AW51" s="1013" t="str">
        <f>IFERROR(ROUNDDOWN(ROUND(AM5*(L50-G10),0),0)*H53,"")</f>
        <v/>
      </c>
      <c r="AX51" s="1013"/>
      <c r="AY51" s="1013"/>
      <c r="AZ51" s="1013"/>
      <c r="BA51" s="1013" t="str">
        <f>IFERROR(ROUNDDOWN(ROUND(AM5*(Q50-L10),0),0)*H53,"")</f>
        <v/>
      </c>
      <c r="BB51" s="1013"/>
      <c r="BC51" s="1013"/>
      <c r="BD51" s="1013"/>
      <c r="BE51" s="1013" t="str">
        <f>IFERROR(ROUNDDOWN(ROUND(AM5*(AC50-Q10),0),0)*AD53,"")</f>
        <v/>
      </c>
      <c r="BF51" s="1013"/>
      <c r="BG51" s="1013"/>
      <c r="BH51" s="1013"/>
      <c r="BI51" s="1013">
        <f>SUM(AS51:BH51)</f>
        <v>0</v>
      </c>
      <c r="BJ51" s="1013"/>
      <c r="BK51" s="1013"/>
      <c r="BL51" s="1013"/>
      <c r="BM51" s="141"/>
      <c r="BN51" s="1013" t="str">
        <f>IFERROR(ROUNDDOWN(ROUNDDOWN(ROUND(AM5*(VLOOKUP(Y5,【参考】数式用!$A$5:$AB$37,14,FALSE)),0),0)*AD53*0.5,0),"")</f>
        <v/>
      </c>
      <c r="BO51" s="1013"/>
      <c r="BP51" s="1013"/>
      <c r="BQ51" s="1013"/>
      <c r="BR51" s="1013"/>
      <c r="BS51" s="1013"/>
      <c r="BT51" s="141"/>
      <c r="BV51" s="1006">
        <f>IF(AND(Q49="ベア加算なし",BA48="ベア加算"),ROUNDDOWN(ROUND(AM5*VLOOKUP(Y5,【参考】数式用!$A$5:$AB$37,9,FALSE),0),0)*AD53,0)</f>
        <v>0</v>
      </c>
      <c r="BW51" s="1007"/>
      <c r="BX51" s="1007"/>
      <c r="BY51" s="1007"/>
      <c r="BZ51" s="1007"/>
      <c r="CA51" s="1008"/>
      <c r="CD51" s="142"/>
    </row>
    <row r="52" spans="2:86" ht="13.5" customHeight="1">
      <c r="B52" s="1016"/>
      <c r="C52" s="1017"/>
      <c r="D52" s="1017"/>
      <c r="E52" s="1017"/>
      <c r="F52" s="1018"/>
      <c r="G52" s="1052" t="str">
        <f>IFERROR("("&amp;TEXT(G51/H53,"#,##0円")&amp;"/月)","")</f>
        <v/>
      </c>
      <c r="H52" s="1053"/>
      <c r="I52" s="1053"/>
      <c r="J52" s="1053"/>
      <c r="K52" s="1053"/>
      <c r="L52" s="1050" t="str">
        <f>IFERROR("("&amp;TEXT(L51/H53,"#,##0円")&amp;"/月)","")</f>
        <v/>
      </c>
      <c r="M52" s="1051"/>
      <c r="N52" s="1051"/>
      <c r="O52" s="1051"/>
      <c r="P52" s="1052"/>
      <c r="Q52" s="1053" t="str">
        <f>IFERROR("("&amp;TEXT(Q51/H53,"#,##0円")&amp;"/月)","")</f>
        <v/>
      </c>
      <c r="R52" s="1053"/>
      <c r="S52" s="1053"/>
      <c r="T52" s="1053"/>
      <c r="U52" s="1053"/>
      <c r="V52" s="1053" t="str">
        <f>IFERROR("("&amp;TEXT(V51/H53,"#,##0円")&amp;"/月)","")</f>
        <v>(0円/月)</v>
      </c>
      <c r="W52" s="1053"/>
      <c r="X52" s="1053"/>
      <c r="Y52" s="1053"/>
      <c r="Z52" s="1053"/>
      <c r="AB52" s="58"/>
      <c r="AC52" s="1050" t="str">
        <f>IFERROR("("&amp;TEXT(AC51/AD53,"#,##0円")&amp;"/月)","")</f>
        <v/>
      </c>
      <c r="AD52" s="1051"/>
      <c r="AE52" s="1051"/>
      <c r="AF52" s="1051"/>
      <c r="AG52" s="1051"/>
      <c r="AH52" s="105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166" t="s">
        <v>2357</v>
      </c>
      <c r="V56" s="1166"/>
      <c r="W56" s="1166"/>
      <c r="X56" s="1166"/>
      <c r="Y56" s="1166"/>
      <c r="Z56" s="1166"/>
      <c r="AA56" s="145"/>
      <c r="AB56" s="149"/>
      <c r="AC56" s="1166" t="str">
        <f>IF(F15=4,"R6.4～R6.5",IF(F15=5,"R6.5",""))</f>
        <v>R6.4～R6.5</v>
      </c>
      <c r="AD56" s="1166"/>
      <c r="AE56" s="1166"/>
      <c r="AF56" s="1166"/>
      <c r="AG56" s="1166"/>
      <c r="AH56" s="1166"/>
      <c r="AI56" s="150"/>
      <c r="AJ56" s="149"/>
      <c r="AK56" s="1166" t="str">
        <f>IF(OR(F15=4,F15=5),"R6.6","R"&amp;D15&amp;"."&amp;F15)&amp;"～R"&amp;K15&amp;"."&amp;M15</f>
        <v>R6.6～R7.3</v>
      </c>
      <c r="AL56" s="1166"/>
      <c r="AM56" s="1166"/>
      <c r="AN56" s="1166"/>
      <c r="AO56" s="1166"/>
      <c r="AP56" s="1166"/>
      <c r="AQ56" s="145"/>
      <c r="AR56" s="145"/>
      <c r="AS56" s="1172" t="s">
        <v>2202</v>
      </c>
      <c r="AT56" s="1172"/>
      <c r="AU56" s="1172"/>
      <c r="AV56" s="1172"/>
      <c r="AW56" s="1172" t="s">
        <v>2201</v>
      </c>
      <c r="AX56" s="1172"/>
      <c r="AY56" s="1172"/>
      <c r="AZ56" s="1172"/>
    </row>
    <row r="57" spans="2:86" ht="15.95" customHeight="1">
      <c r="U57" s="1014" t="s">
        <v>2358</v>
      </c>
      <c r="V57" s="1014"/>
      <c r="W57" s="1014"/>
      <c r="X57" s="1014"/>
      <c r="Y57" s="1014"/>
      <c r="Z57" s="152" t="str">
        <f>IF(AND(B9&lt;&gt;"処遇加算なし",F15=4),IF(V21="✓",1,IF(V22="✓",2,"")),"")</f>
        <v/>
      </c>
      <c r="AA57" s="145"/>
      <c r="AB57" s="149"/>
      <c r="AC57" s="1014" t="s">
        <v>2358</v>
      </c>
      <c r="AD57" s="1014"/>
      <c r="AE57" s="1014"/>
      <c r="AF57" s="1014"/>
      <c r="AG57" s="1014"/>
      <c r="AH57" s="425">
        <f>IF(AND(F15&lt;&gt;4,F15&lt;&gt;5),0,IF(AT8="○",1,0))</f>
        <v>0</v>
      </c>
      <c r="AI57" s="153"/>
      <c r="AJ57" s="149"/>
      <c r="AK57" s="1014" t="s">
        <v>2358</v>
      </c>
      <c r="AL57" s="1014"/>
      <c r="AM57" s="1014"/>
      <c r="AN57" s="1014"/>
      <c r="AO57" s="1014"/>
      <c r="AP57" s="425">
        <f>IF(AT8="○",1,0)</f>
        <v>0</v>
      </c>
      <c r="AQ57" s="145"/>
      <c r="AR57" s="145"/>
      <c r="AS57" s="1180"/>
      <c r="AT57" s="1180"/>
      <c r="AU57" s="1180"/>
      <c r="AV57" s="1180"/>
      <c r="AW57" s="1173"/>
      <c r="AX57" s="1173"/>
      <c r="AY57" s="1173"/>
      <c r="AZ57" s="1173"/>
      <c r="BP57" s="151"/>
      <c r="BR57" s="151"/>
      <c r="BS57" s="151"/>
      <c r="BT57" s="151"/>
      <c r="BU57" s="151"/>
      <c r="BV57" s="151"/>
      <c r="BW57" s="151"/>
      <c r="BX57" s="151"/>
      <c r="BY57" s="151"/>
      <c r="BZ57" s="151"/>
      <c r="CA57" s="151"/>
      <c r="CB57" s="151"/>
      <c r="CC57" s="151"/>
      <c r="CD57" s="151"/>
      <c r="CE57" s="151"/>
      <c r="CF57" s="151"/>
      <c r="CH57" s="154"/>
    </row>
    <row r="58" spans="2:86" ht="15.95" customHeight="1">
      <c r="U58" s="1122" t="s">
        <v>2359</v>
      </c>
      <c r="V58" s="1122"/>
      <c r="W58" s="1122"/>
      <c r="X58" s="1122"/>
      <c r="Y58" s="1122"/>
      <c r="Z58" s="152" t="str">
        <f>IF(AND(B9&lt;&gt;"処遇加算なし",F15=4),IF(V24="✓",1,IF(V25="✓",2,IF(V26="✓",3,""))),"")</f>
        <v/>
      </c>
      <c r="AA58" s="145"/>
      <c r="AB58" s="149"/>
      <c r="AC58" s="1122" t="s">
        <v>2359</v>
      </c>
      <c r="AD58" s="1122"/>
      <c r="AE58" s="1122"/>
      <c r="AF58" s="1122"/>
      <c r="AG58" s="1122"/>
      <c r="AH58" s="425">
        <f>IF(AND(F15&lt;&gt;4,F15&lt;&gt;5),0,IF(AU8="○",1,3))</f>
        <v>3</v>
      </c>
      <c r="AI58" s="153"/>
      <c r="AJ58" s="149"/>
      <c r="AK58" s="1122" t="s">
        <v>2359</v>
      </c>
      <c r="AL58" s="1122"/>
      <c r="AM58" s="1122"/>
      <c r="AN58" s="1122"/>
      <c r="AO58" s="1122"/>
      <c r="AP58" s="425">
        <f>IF(AU8="○",1,3)</f>
        <v>3</v>
      </c>
      <c r="AQ58" s="145"/>
      <c r="AR58" s="145"/>
      <c r="AS58" s="1014" t="str">
        <f>IF(OR(AND(Z58=1,AH58=3),AND(Z58=1,AP58=3),AND(Z58=2,AH58=3,AH59=3),AND(Z58=2,AP58=3,AP59=3)),"○","")</f>
        <v/>
      </c>
      <c r="AT58" s="1014"/>
      <c r="AU58" s="1014"/>
      <c r="AV58" s="1014"/>
      <c r="AW58" s="1014" t="str">
        <f>IF(OR(AND(Z58=1,AH58=2),AND(Z58=1,AP58=2),AND(Z58=2,AH58=2,AH59=2),AND(Z58=2,AP58=2,AP59=2)),"○","")</f>
        <v/>
      </c>
      <c r="AX58" s="1014"/>
      <c r="AY58" s="1014"/>
      <c r="AZ58" s="1014"/>
      <c r="BP58" s="151"/>
      <c r="BR58" s="151"/>
      <c r="BS58" s="151"/>
      <c r="BT58" s="151"/>
      <c r="BU58" s="151"/>
      <c r="BV58" s="151"/>
      <c r="BW58" s="151"/>
      <c r="BX58" s="151"/>
      <c r="BY58" s="151"/>
      <c r="BZ58" s="151"/>
      <c r="CA58" s="151"/>
      <c r="CB58" s="151"/>
      <c r="CC58" s="151"/>
      <c r="CD58" s="151"/>
      <c r="CE58" s="151"/>
      <c r="CF58" s="151"/>
      <c r="CH58" s="154"/>
    </row>
    <row r="59" spans="2:86" ht="15.95" customHeight="1">
      <c r="U59" s="1122" t="s">
        <v>2360</v>
      </c>
      <c r="V59" s="1122"/>
      <c r="W59" s="1122"/>
      <c r="X59" s="1122"/>
      <c r="Y59" s="1122"/>
      <c r="Z59" s="152" t="str">
        <f>IF(AND(B9&lt;&gt;"処遇加算なし",F15=4),IF(V28="✓",1,IF(V29="✓",2,IF(V30="✓",3,""))),"")</f>
        <v/>
      </c>
      <c r="AA59" s="145"/>
      <c r="AB59" s="149"/>
      <c r="AC59" s="1122" t="s">
        <v>2360</v>
      </c>
      <c r="AD59" s="1122"/>
      <c r="AE59" s="1122"/>
      <c r="AF59" s="1122"/>
      <c r="AG59" s="1122"/>
      <c r="AH59" s="425">
        <f>IF(AND(F15&lt;&gt;4,F15&lt;&gt;5),0,IF(AV8="○",1,3))</f>
        <v>3</v>
      </c>
      <c r="AI59" s="153"/>
      <c r="AJ59" s="149"/>
      <c r="AK59" s="1122" t="s">
        <v>2360</v>
      </c>
      <c r="AL59" s="1122"/>
      <c r="AM59" s="1122"/>
      <c r="AN59" s="1122"/>
      <c r="AO59" s="1122"/>
      <c r="AP59" s="425">
        <f>IF(AV8="○",1,3)</f>
        <v>3</v>
      </c>
      <c r="AQ59" s="145"/>
      <c r="AR59" s="145"/>
      <c r="AS59" s="1014" t="str">
        <f>IF(OR(AND(Z59=1,AH59=3),AND(Z59=1,AP59=3),AND(Z59=2,AH58=3,AH59=3),AND(Z59=2,AP58=3,AP59=3)),"○","")</f>
        <v/>
      </c>
      <c r="AT59" s="1014"/>
      <c r="AU59" s="1014"/>
      <c r="AV59" s="1014"/>
      <c r="AW59" s="1014" t="str">
        <f>IF(OR(AND(Z59=1,AH58=2),AND(Z59=1,AP58=2),AND(Z59=2,AH58=2,AH59=2),AND(Z59=2,AP58=2,AP59=2)),"○","")</f>
        <v/>
      </c>
      <c r="AX59" s="1014"/>
      <c r="AY59" s="1014"/>
      <c r="AZ59" s="1014"/>
      <c r="BP59" s="151"/>
      <c r="BR59" s="151"/>
      <c r="BS59" s="151"/>
      <c r="BT59" s="151"/>
      <c r="BU59" s="151"/>
      <c r="BV59" s="151"/>
      <c r="BW59" s="151"/>
      <c r="BX59" s="151"/>
      <c r="BY59" s="151"/>
      <c r="BZ59" s="151"/>
      <c r="CA59" s="151"/>
      <c r="CB59" s="151"/>
      <c r="CC59" s="151"/>
      <c r="CD59" s="151"/>
      <c r="CE59" s="151"/>
      <c r="CF59" s="151"/>
      <c r="CH59" s="154"/>
    </row>
    <row r="60" spans="2:86" ht="15.95" customHeight="1">
      <c r="U60" s="1122" t="s">
        <v>2361</v>
      </c>
      <c r="V60" s="1122"/>
      <c r="W60" s="1122"/>
      <c r="X60" s="1122"/>
      <c r="Y60" s="1122"/>
      <c r="Z60" s="152" t="str">
        <f>IF(AND(B9&lt;&gt;"処遇加算なし",F15=4),IF(V32="✓",1,IF(V33="✓",2,"")),"")</f>
        <v/>
      </c>
      <c r="AA60" s="145"/>
      <c r="AB60" s="149"/>
      <c r="AC60" s="1122" t="s">
        <v>2361</v>
      </c>
      <c r="AD60" s="1122"/>
      <c r="AE60" s="1122"/>
      <c r="AF60" s="1122"/>
      <c r="AG60" s="1122"/>
      <c r="AH60" s="425">
        <f>IF(AND(F15&lt;&gt;4,F15&lt;&gt;5),0,IF(AW8="○",1,3))</f>
        <v>3</v>
      </c>
      <c r="AI60" s="153"/>
      <c r="AJ60" s="149"/>
      <c r="AK60" s="1122" t="s">
        <v>2361</v>
      </c>
      <c r="AL60" s="1122"/>
      <c r="AM60" s="1122"/>
      <c r="AN60" s="1122"/>
      <c r="AO60" s="1122"/>
      <c r="AP60" s="425">
        <f>IF(AW8="○",1,3)</f>
        <v>3</v>
      </c>
      <c r="AQ60" s="145"/>
      <c r="AR60" s="145"/>
      <c r="AS60" s="1174" t="str">
        <f>IF(OR(AND(Z60=1,AH60=3),AND(Z60=1,AP60=3)),"○","")</f>
        <v/>
      </c>
      <c r="AT60" s="1174"/>
      <c r="AU60" s="1174"/>
      <c r="AV60" s="1174"/>
      <c r="AW60" s="1174" t="str">
        <f>IF(OR(AND(Z60=1,AH60=2),AND(Z60=1,AP60=2)),"○","")</f>
        <v/>
      </c>
      <c r="AX60" s="1174"/>
      <c r="AY60" s="1174"/>
      <c r="AZ60" s="1174"/>
      <c r="BP60" s="151"/>
      <c r="BR60" s="151"/>
      <c r="BS60" s="151"/>
      <c r="BT60" s="151"/>
      <c r="BU60" s="151"/>
      <c r="BV60" s="151"/>
      <c r="BW60" s="151"/>
      <c r="BX60" s="151"/>
      <c r="BY60" s="151"/>
      <c r="BZ60" s="151"/>
      <c r="CA60" s="151"/>
      <c r="CB60" s="151"/>
      <c r="CC60" s="151"/>
      <c r="CD60" s="151"/>
      <c r="CE60" s="151"/>
      <c r="CF60" s="151"/>
      <c r="CH60" s="154"/>
    </row>
    <row r="61" spans="2:86" ht="15.95" customHeight="1">
      <c r="U61" s="1122" t="s">
        <v>2362</v>
      </c>
      <c r="V61" s="1122"/>
      <c r="W61" s="1122"/>
      <c r="X61" s="1122"/>
      <c r="Y61" s="1122"/>
      <c r="Z61" s="152" t="str">
        <f>IF(AND(B9&lt;&gt;"処遇加算なし",F15=4),IF(V36="✓",1,IF(V37="✓",2,"")),"")</f>
        <v/>
      </c>
      <c r="AA61" s="145"/>
      <c r="AB61" s="149"/>
      <c r="AC61" s="1122" t="s">
        <v>2362</v>
      </c>
      <c r="AD61" s="1122"/>
      <c r="AE61" s="1122"/>
      <c r="AF61" s="1122"/>
      <c r="AG61" s="1122"/>
      <c r="AH61" s="425">
        <f>IF(AND(F15&lt;&gt;4,F15&lt;&gt;5),0,IF(AX8="○",1,2))</f>
        <v>2</v>
      </c>
      <c r="AI61" s="153"/>
      <c r="AJ61" s="149"/>
      <c r="AK61" s="1122" t="s">
        <v>2362</v>
      </c>
      <c r="AL61" s="1122"/>
      <c r="AM61" s="1122"/>
      <c r="AN61" s="1122"/>
      <c r="AO61" s="1122"/>
      <c r="AP61" s="425">
        <f>IF(AX8="○",1,2)</f>
        <v>2</v>
      </c>
      <c r="AQ61" s="145"/>
      <c r="AR61" s="145"/>
      <c r="AS61" s="1014" t="str">
        <f>IF(OR(AND(Z61=1,AH61=2),AND(Z61=1,AP61=2)),"○","")</f>
        <v/>
      </c>
      <c r="AT61" s="1014"/>
      <c r="AU61" s="1014"/>
      <c r="AV61" s="1014"/>
      <c r="AW61" s="1175" t="str">
        <f>IF(OR((AD61-AL61)&lt;0,(AD61-AT61)&lt;0),"!","")</f>
        <v/>
      </c>
      <c r="AX61" s="1175"/>
      <c r="AY61" s="1175"/>
      <c r="AZ61" s="1175"/>
      <c r="BP61" s="151"/>
      <c r="BR61" s="151"/>
      <c r="BS61" s="151"/>
      <c r="BT61" s="151"/>
      <c r="BU61" s="151"/>
      <c r="BV61" s="151"/>
      <c r="BW61" s="151"/>
      <c r="BX61" s="151"/>
      <c r="BY61" s="151"/>
      <c r="BZ61" s="151"/>
      <c r="CA61" s="151"/>
      <c r="CB61" s="151"/>
      <c r="CC61" s="151"/>
      <c r="CD61" s="151"/>
      <c r="CE61" s="151"/>
      <c r="CF61" s="151"/>
      <c r="CH61" s="154"/>
    </row>
    <row r="62" spans="2:86" ht="15.95" customHeight="1">
      <c r="U62" s="1122" t="s">
        <v>2363</v>
      </c>
      <c r="V62" s="1122"/>
      <c r="W62" s="1122"/>
      <c r="X62" s="1122"/>
      <c r="Y62" s="1122"/>
      <c r="Z62" s="152" t="str">
        <f>IF(AND(B9&lt;&gt;"処遇加算なし",F15=4),IF(V40="✓",1,IF(V41="✓",2,"")),"")</f>
        <v/>
      </c>
      <c r="AA62" s="145"/>
      <c r="AB62" s="149"/>
      <c r="AC62" s="1122" t="s">
        <v>2363</v>
      </c>
      <c r="AD62" s="1122"/>
      <c r="AE62" s="1122"/>
      <c r="AF62" s="1122"/>
      <c r="AG62" s="1122"/>
      <c r="AH62" s="425">
        <f>IF(AND(F15&lt;&gt;4,F15&lt;&gt;5),0,IF(AY8="○",1,2))</f>
        <v>2</v>
      </c>
      <c r="AI62" s="153"/>
      <c r="AJ62" s="149"/>
      <c r="AK62" s="1122" t="s">
        <v>2363</v>
      </c>
      <c r="AL62" s="1122"/>
      <c r="AM62" s="1122"/>
      <c r="AN62" s="1122"/>
      <c r="AO62" s="1122"/>
      <c r="AP62" s="425">
        <f>IF(AY8="○",1,2)</f>
        <v>2</v>
      </c>
      <c r="AQ62" s="145"/>
      <c r="AR62" s="145"/>
      <c r="AS62" s="1014" t="str">
        <f>IF(OR(AND(Z62=1,AH62=2),AND(Z62=1,AP62=2)),"○","")</f>
        <v/>
      </c>
      <c r="AT62" s="1014"/>
      <c r="AU62" s="1014"/>
      <c r="AV62" s="1014"/>
      <c r="AW62" s="1175" t="str">
        <f>IF(OR((AD62-AL62)&lt;0,(AD62-AT62)&lt;0),"!","")</f>
        <v/>
      </c>
      <c r="AX62" s="1175"/>
      <c r="AY62" s="1175"/>
      <c r="AZ62" s="1175"/>
      <c r="BP62" s="151"/>
      <c r="BR62" s="151"/>
      <c r="BS62" s="151"/>
      <c r="BT62" s="151"/>
      <c r="BU62" s="151"/>
      <c r="BV62" s="151"/>
      <c r="BW62" s="151"/>
      <c r="BX62" s="151"/>
      <c r="BY62" s="151"/>
      <c r="BZ62" s="151"/>
      <c r="CA62" s="151"/>
      <c r="CB62" s="151"/>
      <c r="CC62" s="151"/>
      <c r="CD62" s="151"/>
      <c r="CE62" s="151"/>
      <c r="CF62" s="151"/>
      <c r="CH62" s="154"/>
    </row>
    <row r="63" spans="2:86" ht="15.95" customHeight="1">
      <c r="U63" s="1014" t="s">
        <v>2364</v>
      </c>
      <c r="V63" s="1014"/>
      <c r="W63" s="1014"/>
      <c r="X63" s="1014"/>
      <c r="Y63" s="1014"/>
      <c r="Z63" s="152" t="str">
        <f>IF(AND(B9&lt;&gt;"処遇加算なし",F15=4),IF(V44="✓",1,IF(V45="✓",2,"")),"")</f>
        <v/>
      </c>
      <c r="AA63" s="145"/>
      <c r="AB63" s="149"/>
      <c r="AC63" s="1014" t="s">
        <v>2364</v>
      </c>
      <c r="AD63" s="1014"/>
      <c r="AE63" s="1014"/>
      <c r="AF63" s="1014"/>
      <c r="AG63" s="1014"/>
      <c r="AH63" s="425">
        <f>IF(AND(F15&lt;&gt;4,F15&lt;&gt;5),0,IF(AZ8="○",1,2))</f>
        <v>2</v>
      </c>
      <c r="AI63" s="153"/>
      <c r="AJ63" s="149"/>
      <c r="AK63" s="1014" t="s">
        <v>2364</v>
      </c>
      <c r="AL63" s="1014"/>
      <c r="AM63" s="1014"/>
      <c r="AN63" s="1014"/>
      <c r="AO63" s="1014"/>
      <c r="AP63" s="425">
        <f>IF(AZ8="○",1,2)</f>
        <v>2</v>
      </c>
      <c r="AQ63" s="145"/>
      <c r="AR63" s="145"/>
      <c r="AS63" s="1014" t="str">
        <f>IF(OR(AND(Z63=1,AH63=2),AND(Z63=1,AP63=2)),"○","")</f>
        <v/>
      </c>
      <c r="AT63" s="1014"/>
      <c r="AU63" s="1014"/>
      <c r="AV63" s="1014"/>
      <c r="AW63" s="1175" t="str">
        <f>IF(OR((AD63-AL63)&lt;0,(AD63-AT63)&lt;0),"!","")</f>
        <v/>
      </c>
      <c r="AX63" s="1175"/>
      <c r="AY63" s="1175"/>
      <c r="AZ63" s="117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I21:AJ22"/>
    <mergeCell ref="AL21:AP21"/>
    <mergeCell ref="AL24:AP24"/>
    <mergeCell ref="AL29:AP29"/>
    <mergeCell ref="AL30:AP30"/>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K60:AO60"/>
    <mergeCell ref="AK61:AO61"/>
    <mergeCell ref="AK62:AO62"/>
    <mergeCell ref="AK57:AO57"/>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I44:AJ45"/>
    <mergeCell ref="AL44:AP44"/>
    <mergeCell ref="AL40:AP40"/>
    <mergeCell ref="AL41:AP41"/>
    <mergeCell ref="AI40:AJ41"/>
    <mergeCell ref="U56:Z56"/>
    <mergeCell ref="U57:Y57"/>
    <mergeCell ref="U58:Y58"/>
    <mergeCell ref="U59:Y59"/>
    <mergeCell ref="W37:Z37"/>
    <mergeCell ref="AA28:AB30"/>
    <mergeCell ref="AD28:AH28"/>
    <mergeCell ref="W33:Z33"/>
    <mergeCell ref="AD33:AH33"/>
    <mergeCell ref="AD34:AH34"/>
    <mergeCell ref="AD29:AH29"/>
    <mergeCell ref="AD30:AH30"/>
    <mergeCell ref="W22:Z22"/>
    <mergeCell ref="W36:Z36"/>
    <mergeCell ref="AA36:AB38"/>
    <mergeCell ref="B15:C15"/>
    <mergeCell ref="Q15:R15"/>
    <mergeCell ref="V15:Z16"/>
    <mergeCell ref="B13:S14"/>
    <mergeCell ref="H15:J15"/>
    <mergeCell ref="N1:AE2"/>
    <mergeCell ref="AC20:AH20"/>
    <mergeCell ref="V20:Z20"/>
    <mergeCell ref="W21:Z21"/>
    <mergeCell ref="AA21:AB22"/>
    <mergeCell ref="AD21:AH21"/>
    <mergeCell ref="G21:T22"/>
    <mergeCell ref="B21:F22"/>
    <mergeCell ref="W25:Z25"/>
    <mergeCell ref="AD25:AH25"/>
    <mergeCell ref="B18:S20"/>
    <mergeCell ref="W24:Z24"/>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G40:T42"/>
    <mergeCell ref="W26:Z26"/>
    <mergeCell ref="W29:Z29"/>
    <mergeCell ref="W30:Z30"/>
    <mergeCell ref="W28:Z28"/>
    <mergeCell ref="AD42:AH42"/>
    <mergeCell ref="W32:Z32"/>
    <mergeCell ref="AD38:AH38"/>
    <mergeCell ref="B49:F49"/>
    <mergeCell ref="W41:Z41"/>
    <mergeCell ref="AD41:AH41"/>
    <mergeCell ref="W40:Z40"/>
    <mergeCell ref="AA40:AB41"/>
    <mergeCell ref="AD40:AH40"/>
    <mergeCell ref="Q49:U49"/>
    <mergeCell ref="V49:Z49"/>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事業所番号を入力してください。_x000a_（桁数が異なるとエラーになります）" sqref="B5:F5" xr:uid="{8797965C-D8C4-40B4-9173-C5CD50E9D372}">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A17F-627F-45D8-9B04-91BAAEA0F117}">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3" t="s">
        <v>2324</v>
      </c>
      <c r="O1" s="1163"/>
      <c r="P1" s="1163"/>
      <c r="Q1" s="1163"/>
      <c r="R1" s="1163"/>
      <c r="S1" s="1163"/>
      <c r="T1" s="1163"/>
      <c r="U1" s="1163"/>
      <c r="V1" s="1163"/>
      <c r="W1" s="1163"/>
      <c r="X1" s="1163"/>
      <c r="Y1" s="1163"/>
      <c r="Z1" s="1163"/>
      <c r="AA1" s="1163"/>
      <c r="AB1" s="1163"/>
      <c r="AC1" s="1163"/>
      <c r="AD1" s="1163"/>
      <c r="AE1" s="1163"/>
      <c r="AF1" s="1009" t="s">
        <v>25</v>
      </c>
      <c r="AG1" s="1009"/>
      <c r="AH1" s="1009"/>
      <c r="AI1" s="1010" t="str">
        <f>IF(G5="","",G5)</f>
        <v/>
      </c>
      <c r="AJ1" s="1010"/>
      <c r="AK1" s="1010"/>
      <c r="AL1" s="1010"/>
      <c r="AM1" s="1010"/>
      <c r="AN1" s="1010"/>
      <c r="AO1" s="1010"/>
      <c r="AP1" s="1010"/>
      <c r="AS1" s="1177" t="str">
        <f>B9&amp;G9&amp;L9</f>
        <v/>
      </c>
      <c r="AT1" s="1178"/>
      <c r="AU1" s="1178"/>
      <c r="AV1" s="1178"/>
      <c r="AW1" s="1178"/>
      <c r="AX1" s="1178"/>
      <c r="AY1" s="1178"/>
      <c r="AZ1" s="1178"/>
      <c r="BA1" s="1178"/>
      <c r="BB1" s="1178"/>
      <c r="BC1" s="1178"/>
      <c r="BD1" s="1178"/>
      <c r="BE1" s="1179"/>
      <c r="BF1" s="1176" t="str">
        <f>IFERROR(VLOOKUP(Y5,【参考】数式用!$AH$2:$AI$34,2,FALSE),"")</f>
        <v/>
      </c>
      <c r="BG1" s="1176"/>
      <c r="BH1" s="1176"/>
      <c r="BI1" s="1176"/>
      <c r="BJ1" s="1176"/>
      <c r="BK1" s="1176"/>
      <c r="BL1" s="1176"/>
      <c r="BM1" s="1176"/>
      <c r="BN1" s="1176"/>
      <c r="BO1" s="1176"/>
      <c r="BP1" s="1176"/>
      <c r="CE1" s="74" t="s">
        <v>2189</v>
      </c>
    </row>
    <row r="2" spans="1:88" s="75" customFormat="1" ht="19.5" customHeight="1" thickBot="1">
      <c r="C2" s="73"/>
      <c r="D2" s="73"/>
      <c r="E2" s="73"/>
      <c r="F2" s="73"/>
      <c r="G2" s="73"/>
      <c r="H2" s="73"/>
      <c r="I2" s="73"/>
      <c r="J2" s="73"/>
      <c r="K2" s="73"/>
      <c r="L2" s="73"/>
      <c r="M2" s="73"/>
      <c r="N2" s="1163"/>
      <c r="O2" s="1163"/>
      <c r="P2" s="1163"/>
      <c r="Q2" s="1163"/>
      <c r="R2" s="1163"/>
      <c r="S2" s="1163"/>
      <c r="T2" s="1163"/>
      <c r="U2" s="1163"/>
      <c r="V2" s="1163"/>
      <c r="W2" s="1163"/>
      <c r="X2" s="1163"/>
      <c r="Y2" s="1163"/>
      <c r="Z2" s="1163"/>
      <c r="AA2" s="1163"/>
      <c r="AB2" s="1163"/>
      <c r="AC2" s="1163"/>
      <c r="AD2" s="1163"/>
      <c r="AE2" s="1163"/>
      <c r="AF2" s="73"/>
      <c r="AG2" s="73"/>
      <c r="AH2" s="73"/>
      <c r="AI2" s="73"/>
      <c r="AJ2" s="73"/>
      <c r="AK2" s="73"/>
      <c r="AL2" s="73"/>
      <c r="AM2" s="73"/>
      <c r="AN2" s="73"/>
      <c r="AO2" s="73"/>
      <c r="AP2" s="73"/>
      <c r="AQ2" s="436"/>
      <c r="AR2" s="436"/>
      <c r="CE2" s="1001" t="s">
        <v>2192</v>
      </c>
      <c r="CF2" s="1001"/>
      <c r="CG2" s="1001"/>
      <c r="CH2" s="1001"/>
      <c r="CI2" s="982" t="str">
        <f>IF(AI1&lt;&gt;"",1,"")</f>
        <v/>
      </c>
      <c r="CJ2" s="983"/>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1" t="s">
        <v>2186</v>
      </c>
      <c r="CF3" s="1001"/>
      <c r="CG3" s="1001"/>
      <c r="CH3" s="1001"/>
      <c r="CI3" s="987" t="str">
        <f>IF(AND(L9="ベア加算",Q49="ベア加算"),1,"")</f>
        <v/>
      </c>
      <c r="CJ3" s="988"/>
    </row>
    <row r="4" spans="1:88" ht="28.5" customHeight="1">
      <c r="B4" s="1082" t="s">
        <v>2237</v>
      </c>
      <c r="C4" s="1082"/>
      <c r="D4" s="1082"/>
      <c r="E4" s="1082"/>
      <c r="F4" s="1082"/>
      <c r="G4" s="1083" t="s">
        <v>0</v>
      </c>
      <c r="H4" s="1083"/>
      <c r="I4" s="1083"/>
      <c r="J4" s="1084" t="s">
        <v>1</v>
      </c>
      <c r="K4" s="1085"/>
      <c r="L4" s="1085"/>
      <c r="M4" s="1085"/>
      <c r="N4" s="1085"/>
      <c r="O4" s="1086"/>
      <c r="P4" s="1193" t="s">
        <v>2</v>
      </c>
      <c r="Q4" s="1194"/>
      <c r="R4" s="1194"/>
      <c r="S4" s="1194"/>
      <c r="T4" s="1194"/>
      <c r="U4" s="1194"/>
      <c r="V4" s="1194"/>
      <c r="W4" s="1194"/>
      <c r="X4" s="1195"/>
      <c r="Y4" s="1084" t="s">
        <v>3</v>
      </c>
      <c r="Z4" s="1085"/>
      <c r="AA4" s="1085"/>
      <c r="AB4" s="1085"/>
      <c r="AC4" s="1085"/>
      <c r="AD4" s="1086"/>
      <c r="AE4" s="1125" t="s">
        <v>2317</v>
      </c>
      <c r="AF4" s="1126"/>
      <c r="AG4" s="1126"/>
      <c r="AH4" s="1127"/>
      <c r="AI4" s="1125" t="s">
        <v>2318</v>
      </c>
      <c r="AJ4" s="1126"/>
      <c r="AK4" s="1126"/>
      <c r="AL4" s="1127"/>
      <c r="AM4" s="1125" t="s">
        <v>2319</v>
      </c>
      <c r="AN4" s="1126"/>
      <c r="AO4" s="1126"/>
      <c r="AP4" s="1127"/>
      <c r="AS4" s="83"/>
      <c r="AT4" s="1181" t="s">
        <v>2095</v>
      </c>
      <c r="AU4" s="1181" t="s">
        <v>2055</v>
      </c>
      <c r="AV4" s="1181" t="s">
        <v>2056</v>
      </c>
      <c r="AW4" s="1181" t="s">
        <v>2057</v>
      </c>
      <c r="AX4" s="1181" t="s">
        <v>2058</v>
      </c>
      <c r="AY4" s="1181" t="s">
        <v>2059</v>
      </c>
      <c r="AZ4" s="1181" t="s">
        <v>2094</v>
      </c>
      <c r="BA4" s="84"/>
      <c r="CE4" s="1001" t="s">
        <v>2191</v>
      </c>
      <c r="CF4" s="1001"/>
      <c r="CG4" s="1001"/>
      <c r="CH4" s="1001"/>
      <c r="CI4" s="989" t="str">
        <f>IF(OR(OR(G49="処遇加算Ⅰ",G49="処遇加算Ⅱ"),OR(AS48="処遇加算Ⅰ",AS48="処遇加算Ⅱ")),1,"")</f>
        <v/>
      </c>
      <c r="CJ4" s="990"/>
    </row>
    <row r="5" spans="1:88" ht="33" customHeight="1">
      <c r="B5" s="1141"/>
      <c r="C5" s="1141"/>
      <c r="D5" s="1141"/>
      <c r="E5" s="1141"/>
      <c r="F5" s="1141"/>
      <c r="G5" s="1142"/>
      <c r="H5" s="1142"/>
      <c r="I5" s="1142"/>
      <c r="J5" s="1143"/>
      <c r="K5" s="1143"/>
      <c r="L5" s="1143"/>
      <c r="M5" s="1144"/>
      <c r="N5" s="1144"/>
      <c r="O5" s="1144"/>
      <c r="P5" s="1208"/>
      <c r="Q5" s="1209"/>
      <c r="R5" s="1209"/>
      <c r="S5" s="1209"/>
      <c r="T5" s="1209"/>
      <c r="U5" s="1209"/>
      <c r="V5" s="1209"/>
      <c r="W5" s="1209"/>
      <c r="X5" s="1210"/>
      <c r="Y5" s="1128"/>
      <c r="Z5" s="1128"/>
      <c r="AA5" s="1128"/>
      <c r="AB5" s="1128"/>
      <c r="AC5" s="1128"/>
      <c r="AD5" s="1128"/>
      <c r="AE5" s="1196"/>
      <c r="AF5" s="1197"/>
      <c r="AG5" s="1197"/>
      <c r="AH5" s="1198"/>
      <c r="AI5" s="1196"/>
      <c r="AJ5" s="1197"/>
      <c r="AK5" s="1197"/>
      <c r="AL5" s="1198"/>
      <c r="AM5" s="1199">
        <f>AE5-AI5</f>
        <v>0</v>
      </c>
      <c r="AN5" s="1200"/>
      <c r="AO5" s="1200"/>
      <c r="AP5" s="1201"/>
      <c r="AS5" s="83"/>
      <c r="AT5" s="1182"/>
      <c r="AU5" s="1182"/>
      <c r="AV5" s="1182"/>
      <c r="AW5" s="1182"/>
      <c r="AX5" s="1182"/>
      <c r="AY5" s="1182"/>
      <c r="AZ5" s="1182"/>
      <c r="BA5" s="84"/>
      <c r="CE5" s="1001" t="s">
        <v>2185</v>
      </c>
      <c r="CF5" s="1001"/>
      <c r="CG5" s="1001"/>
      <c r="CH5" s="1001"/>
      <c r="CI5" s="989" t="str">
        <f>IF(OR(G49="処遇加算Ⅰ",AS48="処遇加算Ⅰ"),1,"")</f>
        <v/>
      </c>
      <c r="CJ5" s="990"/>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2"/>
      <c r="AU6" s="1182"/>
      <c r="AV6" s="1182"/>
      <c r="AW6" s="1182"/>
      <c r="AX6" s="1182"/>
      <c r="AY6" s="1182"/>
      <c r="AZ6" s="1182"/>
      <c r="BA6" s="84"/>
      <c r="CE6" s="1001" t="s">
        <v>2188</v>
      </c>
      <c r="CF6" s="1001"/>
      <c r="CG6" s="1001"/>
      <c r="CH6" s="1001"/>
      <c r="CI6" s="989" t="str">
        <f>IF(OR(AH61=1,AP61=1),1,"")</f>
        <v/>
      </c>
      <c r="CJ6" s="990"/>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3"/>
      <c r="AU7" s="1183"/>
      <c r="AV7" s="1183"/>
      <c r="AW7" s="1183"/>
      <c r="AX7" s="1183"/>
      <c r="AY7" s="1183"/>
      <c r="AZ7" s="1183"/>
      <c r="BA7" s="84"/>
      <c r="CE7" s="1002" t="s">
        <v>2187</v>
      </c>
      <c r="CF7" s="1002"/>
      <c r="CG7" s="1002"/>
      <c r="CH7" s="1002"/>
      <c r="CI7" s="989" t="str">
        <f>IF(AND(AH62=1,AD41=""),1,"")</f>
        <v/>
      </c>
      <c r="CJ7" s="990"/>
    </row>
    <row r="8" spans="1:88" ht="17.25" customHeight="1" thickBot="1">
      <c r="B8" s="1045" t="s">
        <v>2145</v>
      </c>
      <c r="C8" s="1046"/>
      <c r="D8" s="1046"/>
      <c r="E8" s="1046"/>
      <c r="F8" s="1046"/>
      <c r="G8" s="1046"/>
      <c r="H8" s="1046"/>
      <c r="I8" s="1046"/>
      <c r="J8" s="1046"/>
      <c r="K8" s="1046"/>
      <c r="L8" s="1046"/>
      <c r="M8" s="1046"/>
      <c r="N8" s="1046"/>
      <c r="O8" s="1046"/>
      <c r="P8" s="1046"/>
      <c r="Q8" s="1046"/>
      <c r="R8" s="1046"/>
      <c r="S8" s="1047"/>
      <c r="T8" s="1038" t="s">
        <v>12</v>
      </c>
      <c r="U8" s="1039"/>
      <c r="V8" s="1202" t="str">
        <f>IFERROR(IF(VLOOKUP(AS1,【参考】数式用2!E6:L23,3,FALSE)="","",VLOOKUP(AS1,【参考】数式用2!E6:L23,3,FALSE)),"")</f>
        <v/>
      </c>
      <c r="W8" s="1203"/>
      <c r="X8" s="1203"/>
      <c r="Y8" s="1203"/>
      <c r="Z8" s="1204"/>
      <c r="AA8" s="1184" t="str">
        <f>IFERROR(VLOOKUP(AS1,【参考】数式用2!E6:L23,4,FALSE),"")</f>
        <v/>
      </c>
      <c r="AB8" s="1184"/>
      <c r="AC8" s="1184"/>
      <c r="AD8" s="1184"/>
      <c r="AE8" s="1184"/>
      <c r="AF8" s="1184"/>
      <c r="AG8" s="1184"/>
      <c r="AH8" s="1184"/>
      <c r="AI8" s="1184"/>
      <c r="AJ8" s="1184"/>
      <c r="AK8" s="1184"/>
      <c r="AL8" s="1184"/>
      <c r="AM8" s="1184"/>
      <c r="AN8" s="1184"/>
      <c r="AO8" s="1184"/>
      <c r="AP8" s="1185"/>
      <c r="AS8" s="83"/>
      <c r="AT8" s="985" t="str">
        <f>IF(L9="ベア加算","",IF(OR(V8="新加算Ⅰ",V8="新加算Ⅱ",V8="新加算Ⅲ",V8="新加算Ⅳ"),"○",""))</f>
        <v/>
      </c>
      <c r="AU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5" t="str">
        <f>IF(OR(V8="新加算Ⅰ",V8="新加算Ⅱ",V8="新加算Ⅲ",V8="新加算Ⅴ(１)",V8="新加算Ⅴ(３)",V8="新加算Ⅴ(８)"),"○","")</f>
        <v/>
      </c>
      <c r="AX8" s="985" t="str">
        <f>IF(OR(V8="新加算Ⅰ",V8="新加算Ⅱ",V8="新加算Ⅴ(１)",V8="新加算Ⅴ(２)",V8="新加算Ⅴ(３)",V8="新加算Ⅴ(４)",V8="新加算Ⅴ(５)",V8="新加算Ⅴ(６)",V8="新加算Ⅴ(７)",V8="新加算Ⅴ(９)",V8="新加算Ⅴ(10)",V8="新加算Ⅴ(12)"),"○","")</f>
        <v/>
      </c>
      <c r="AY8" s="985" t="str">
        <f>IF(OR(V8="新加算Ⅰ",V8="新加算Ⅴ(１)",V8="新加算Ⅴ(２)",V8="新加算Ⅴ(５)",V8="新加算Ⅴ(７)",V8="新加算Ⅴ(10)"),"○","")</f>
        <v/>
      </c>
      <c r="AZ8" s="985" t="str">
        <f>IF(OR(V8="新加算Ⅰ",V8="新加算Ⅱ",V8="新加算Ⅴ(１)",V8="新加算Ⅴ(２)",V8="新加算Ⅴ(３)",V8="新加算Ⅴ(４)",V8="新加算Ⅴ(５)",V8="新加算Ⅴ(６)",V8="新加算Ⅴ(７)",V8="新加算Ⅴ(９)",V8="新加算Ⅴ(10)",V8="新加算Ⅴ(12)"),"○","")</f>
        <v/>
      </c>
      <c r="BA8" s="84"/>
      <c r="CE8" s="1002" t="s">
        <v>2187</v>
      </c>
      <c r="CF8" s="1002"/>
      <c r="CG8" s="1002"/>
      <c r="CH8" s="1002"/>
      <c r="CI8" s="989" t="str">
        <f>IF(AND(AP62=1,AL41=""),1,"")</f>
        <v/>
      </c>
      <c r="CJ8" s="990"/>
    </row>
    <row r="9" spans="1:88" ht="26.25" customHeight="1">
      <c r="B9" s="1091"/>
      <c r="C9" s="1092"/>
      <c r="D9" s="1092"/>
      <c r="E9" s="1092"/>
      <c r="F9" s="1093"/>
      <c r="G9" s="1094"/>
      <c r="H9" s="1095"/>
      <c r="I9" s="1095"/>
      <c r="J9" s="1095"/>
      <c r="K9" s="1096"/>
      <c r="L9" s="1097"/>
      <c r="M9" s="1098"/>
      <c r="N9" s="1098"/>
      <c r="O9" s="1098"/>
      <c r="P9" s="1099"/>
      <c r="Q9" s="1145" t="s">
        <v>2051</v>
      </c>
      <c r="R9" s="1146"/>
      <c r="S9" s="1146"/>
      <c r="T9" s="1038"/>
      <c r="U9" s="1039"/>
      <c r="V9" s="1205" t="str">
        <f>IFERROR(VLOOKUP(Y5,【参考】数式用!$A$5:$AB$37,MATCH(V8,【参考】数式用!$B$4:$AB$4,0)+1,FALSE),"")</f>
        <v/>
      </c>
      <c r="W9" s="1206"/>
      <c r="X9" s="1206"/>
      <c r="Y9" s="1206"/>
      <c r="Z9" s="1207"/>
      <c r="AA9" s="1186"/>
      <c r="AB9" s="1186"/>
      <c r="AC9" s="1186"/>
      <c r="AD9" s="1186"/>
      <c r="AE9" s="1186"/>
      <c r="AF9" s="1186"/>
      <c r="AG9" s="1186"/>
      <c r="AH9" s="1186"/>
      <c r="AI9" s="1186"/>
      <c r="AJ9" s="1186"/>
      <c r="AK9" s="1186"/>
      <c r="AL9" s="1186"/>
      <c r="AM9" s="1186"/>
      <c r="AN9" s="1186"/>
      <c r="AO9" s="1186"/>
      <c r="AP9" s="1187"/>
      <c r="AS9" s="83"/>
      <c r="AT9" s="986"/>
      <c r="AU9" s="986"/>
      <c r="AV9" s="986"/>
      <c r="AW9" s="986"/>
      <c r="AX9" s="986"/>
      <c r="AY9" s="986"/>
      <c r="AZ9" s="986"/>
      <c r="BA9" s="84"/>
      <c r="CE9" s="1001" t="s">
        <v>2187</v>
      </c>
      <c r="CF9" s="1001"/>
      <c r="CG9" s="1001"/>
      <c r="CH9" s="1001"/>
      <c r="CI9" s="989" t="str">
        <f>IF(OR(AH62=1,AP62=1),1,"")</f>
        <v/>
      </c>
      <c r="CJ9" s="990"/>
    </row>
    <row r="10" spans="1:88" ht="11.25" customHeight="1">
      <c r="B10" s="1100" t="str">
        <f>IFERROR(VLOOKUP(Y5,【参考】数式用!$A$5:$J$37,MATCH(B9,【参考】数式用!$B$4:$J$4,0)+1,0),"")</f>
        <v/>
      </c>
      <c r="C10" s="1101"/>
      <c r="D10" s="1101"/>
      <c r="E10" s="1101"/>
      <c r="F10" s="1102"/>
      <c r="G10" s="1100" t="str">
        <f>IFERROR(VLOOKUP(Y5,【参考】数式用!$A$5:$J$37,MATCH(G9,【参考】数式用!$B$4:$J$4,0)+1,0),"")</f>
        <v/>
      </c>
      <c r="H10" s="1101"/>
      <c r="I10" s="1101"/>
      <c r="J10" s="1101"/>
      <c r="K10" s="1102"/>
      <c r="L10" s="1106" t="str">
        <f>IFERROR(VLOOKUP(Y5,【参考】数式用!$A$5:$J$37,MATCH(L9,【参考】数式用!$B$4:$J$4,0)+1,0),"")</f>
        <v/>
      </c>
      <c r="M10" s="1107"/>
      <c r="N10" s="1107"/>
      <c r="O10" s="1107"/>
      <c r="P10" s="1108"/>
      <c r="Q10" s="1033">
        <f>SUM(B10,G10,L10)</f>
        <v>0</v>
      </c>
      <c r="R10" s="1034"/>
      <c r="S10" s="1034"/>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1" t="s">
        <v>2190</v>
      </c>
      <c r="CF10" s="1001"/>
      <c r="CG10" s="1001"/>
      <c r="CH10" s="1001"/>
      <c r="CI10" s="989">
        <f>IF(OR(AH63=1,AP63=1),1,0)</f>
        <v>0</v>
      </c>
      <c r="CJ10" s="990"/>
    </row>
    <row r="11" spans="1:88" s="94" customFormat="1" ht="20.25" customHeight="1" thickBot="1">
      <c r="B11" s="1103"/>
      <c r="C11" s="1104"/>
      <c r="D11" s="1104"/>
      <c r="E11" s="1104"/>
      <c r="F11" s="1105"/>
      <c r="G11" s="1103"/>
      <c r="H11" s="1104"/>
      <c r="I11" s="1104"/>
      <c r="J11" s="1104"/>
      <c r="K11" s="1105"/>
      <c r="L11" s="1109"/>
      <c r="M11" s="1110"/>
      <c r="N11" s="1110"/>
      <c r="O11" s="1110"/>
      <c r="P11" s="1111"/>
      <c r="Q11" s="1033"/>
      <c r="R11" s="1034"/>
      <c r="S11" s="1034"/>
      <c r="T11" s="1040"/>
      <c r="U11" s="1039"/>
      <c r="V11" s="1124" t="str">
        <f>IFERROR(IF(VLOOKUP(AS1,【参考】数式用2!E6:L23,5,FALSE)="","",VLOOKUP(AS1,【参考】数式用2!E6:L23,5,FALSE)),"")</f>
        <v/>
      </c>
      <c r="W11" s="1124"/>
      <c r="X11" s="1124"/>
      <c r="Y11" s="1124"/>
      <c r="Z11" s="1124"/>
      <c r="AA11" s="1184" t="str">
        <f>IFERROR(VLOOKUP(AS1,【参考】数式用2!E6:L23,6,FALSE),"")</f>
        <v/>
      </c>
      <c r="AB11" s="1184"/>
      <c r="AC11" s="1184"/>
      <c r="AD11" s="1184"/>
      <c r="AE11" s="1184"/>
      <c r="AF11" s="1184"/>
      <c r="AG11" s="1184"/>
      <c r="AH11" s="1184"/>
      <c r="AI11" s="1184"/>
      <c r="AJ11" s="1184"/>
      <c r="AK11" s="1184"/>
      <c r="AL11" s="1184"/>
      <c r="AM11" s="1184"/>
      <c r="AN11" s="1184"/>
      <c r="AO11" s="1184"/>
      <c r="AP11" s="1185"/>
      <c r="AS11" s="99"/>
      <c r="AT11" s="985" t="str">
        <f>IF(L9="ベア加算","",IF(OR(V11="新加算Ⅰ",V11="新加算Ⅱ",V11="新加算Ⅲ",V11="新加算Ⅳ"),"○",""))</f>
        <v/>
      </c>
      <c r="AU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5" t="str">
        <f>IF(OR(V11="新加算Ⅰ",V11="新加算Ⅱ",V11="新加算Ⅲ",V11="新加算Ⅴ(１)",V11="新加算Ⅴ(３)",V11="新加算Ⅴ(８)"),"○","")</f>
        <v/>
      </c>
      <c r="AX11" s="985" t="str">
        <f>IF(OR(V11="新加算Ⅰ",V11="新加算Ⅱ",V11="新加算Ⅴ(１)",V11="新加算Ⅴ(２)",V11="新加算Ⅴ(３)",V11="新加算Ⅴ(４)",V11="新加算Ⅴ(５)",V11="新加算Ⅴ(６)",V11="新加算Ⅴ(７)",V11="新加算Ⅴ(９)",V11="新加算Ⅴ(10)",V11="新加算Ⅴ(12)"),"○","")</f>
        <v/>
      </c>
      <c r="AY11" s="985" t="str">
        <f>IF(OR(V11="新加算Ⅰ",V11="新加算Ⅴ(１)",V11="新加算Ⅴ(２)",V11="新加算Ⅴ(５)",V11="新加算Ⅴ(７)",V11="新加算Ⅴ(10)"),"○","")</f>
        <v/>
      </c>
      <c r="AZ11" s="98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0"/>
      <c r="D12" s="1140"/>
      <c r="E12" s="1140"/>
      <c r="F12" s="1140"/>
      <c r="G12" s="1140"/>
      <c r="H12" s="1140"/>
      <c r="I12" s="1140"/>
      <c r="J12" s="1140"/>
      <c r="K12" s="1140"/>
      <c r="L12" s="1140"/>
      <c r="M12" s="1140"/>
      <c r="N12" s="1140"/>
      <c r="O12" s="1140"/>
      <c r="P12" s="1140"/>
      <c r="Q12" s="1140"/>
      <c r="R12" s="1140"/>
      <c r="S12" s="1140"/>
      <c r="T12" s="1040"/>
      <c r="U12" s="1039"/>
      <c r="V12" s="1123" t="str">
        <f>IFERROR(VLOOKUP(Y5,【参考】数式用!$A$5:$AB$37,MATCH(V11,【参考】数式用!$B$4:$AB$4,0)+1,FALSE),"")</f>
        <v/>
      </c>
      <c r="W12" s="1123"/>
      <c r="X12" s="1123"/>
      <c r="Y12" s="1123"/>
      <c r="Z12" s="1123"/>
      <c r="AA12" s="1186"/>
      <c r="AB12" s="1186"/>
      <c r="AC12" s="1186"/>
      <c r="AD12" s="1186"/>
      <c r="AE12" s="1186"/>
      <c r="AF12" s="1186"/>
      <c r="AG12" s="1186"/>
      <c r="AH12" s="1186"/>
      <c r="AI12" s="1186"/>
      <c r="AJ12" s="1186"/>
      <c r="AK12" s="1186"/>
      <c r="AL12" s="1186"/>
      <c r="AM12" s="1186"/>
      <c r="AN12" s="1186"/>
      <c r="AO12" s="1186"/>
      <c r="AP12" s="1187"/>
      <c r="AS12" s="83"/>
      <c r="AT12" s="986"/>
      <c r="AU12" s="986"/>
      <c r="AV12" s="986"/>
      <c r="AW12" s="986"/>
      <c r="AX12" s="986"/>
      <c r="AY12" s="986"/>
      <c r="AZ12" s="986"/>
      <c r="BA12" s="84"/>
    </row>
    <row r="13" spans="1:88" ht="12" customHeight="1">
      <c r="A13" s="78"/>
      <c r="B13" s="1156" t="s">
        <v>2115</v>
      </c>
      <c r="C13" s="1157"/>
      <c r="D13" s="1157"/>
      <c r="E13" s="1157"/>
      <c r="F13" s="1157"/>
      <c r="G13" s="1157"/>
      <c r="H13" s="1157"/>
      <c r="I13" s="1157"/>
      <c r="J13" s="1157"/>
      <c r="K13" s="1157"/>
      <c r="L13" s="1157"/>
      <c r="M13" s="1157"/>
      <c r="N13" s="1157"/>
      <c r="O13" s="1157"/>
      <c r="P13" s="1157"/>
      <c r="Q13" s="1157"/>
      <c r="R13" s="1157"/>
      <c r="S13" s="115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59"/>
      <c r="C14" s="1160"/>
      <c r="D14" s="1160"/>
      <c r="E14" s="1160"/>
      <c r="F14" s="1160"/>
      <c r="G14" s="1160"/>
      <c r="H14" s="1160"/>
      <c r="I14" s="1160"/>
      <c r="J14" s="1160"/>
      <c r="K14" s="1160"/>
      <c r="L14" s="1160"/>
      <c r="M14" s="1160"/>
      <c r="N14" s="1160"/>
      <c r="O14" s="1160"/>
      <c r="P14" s="1160"/>
      <c r="Q14" s="1160"/>
      <c r="R14" s="1160"/>
      <c r="S14" s="1161"/>
      <c r="U14" s="434"/>
      <c r="V14" s="1124" t="str">
        <f>IFERROR(IF(VLOOKUP(AS1,【参考】数式用2!E6:L23,7,FALSE)="","",VLOOKUP(AS1,【参考】数式用2!E6:L23,7,FALSE)),"")</f>
        <v/>
      </c>
      <c r="W14" s="1124"/>
      <c r="X14" s="1124"/>
      <c r="Y14" s="1124"/>
      <c r="Z14" s="1124"/>
      <c r="AA14" s="1188" t="str">
        <f>IFERROR(VLOOKUP(AS1,【参考】数式用2!E6:L23,8,FALSE),"")</f>
        <v/>
      </c>
      <c r="AB14" s="1184"/>
      <c r="AC14" s="1184"/>
      <c r="AD14" s="1184"/>
      <c r="AE14" s="1184"/>
      <c r="AF14" s="1184"/>
      <c r="AG14" s="1184"/>
      <c r="AH14" s="1184"/>
      <c r="AI14" s="1184"/>
      <c r="AJ14" s="1184"/>
      <c r="AK14" s="1184"/>
      <c r="AL14" s="1184"/>
      <c r="AM14" s="1184"/>
      <c r="AN14" s="1184"/>
      <c r="AO14" s="1184"/>
      <c r="AP14" s="1185"/>
      <c r="AS14" s="83"/>
      <c r="AT14" s="985" t="str">
        <f>IF(L9="ベア加算","",IF(OR(V14="新加算Ⅰ",V14="新加算Ⅱ",V14="新加算Ⅲ",V14="新加算Ⅳ"),"○",""))</f>
        <v/>
      </c>
      <c r="AU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5" t="str">
        <f>IF(OR(V14="新加算Ⅰ",V14="新加算Ⅱ",V14="新加算Ⅲ",V14="新加算Ⅴ(１)",V14="新加算Ⅴ(３)",V14="新加算Ⅴ(８)"),"○","")</f>
        <v/>
      </c>
      <c r="AX14" s="985" t="str">
        <f>IF(OR(V14="新加算Ⅰ",V14="新加算Ⅱ",V14="新加算Ⅴ(１)",V14="新加算Ⅴ(２)",V14="新加算Ⅴ(３)",V14="新加算Ⅴ(４)",V14="新加算Ⅴ(５)",V14="新加算Ⅴ(６)",V14="新加算Ⅴ(７)",V14="新加算Ⅴ(９)",V14="新加算Ⅴ(10)",V14="新加算Ⅴ(12)"),"○","")</f>
        <v/>
      </c>
      <c r="AY14" s="985" t="str">
        <f>IF(OR(V14="新加算Ⅰ",V14="新加算Ⅴ(１)",V14="新加算Ⅴ(２)",V14="新加算Ⅴ(５)",V14="新加算Ⅴ(７)",V14="新加算Ⅴ(10)"),"○","")</f>
        <v/>
      </c>
      <c r="AZ14" s="98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7" t="s">
        <v>2109</v>
      </c>
      <c r="C15" s="1148"/>
      <c r="D15" s="54">
        <v>6</v>
      </c>
      <c r="E15" s="437" t="s">
        <v>2110</v>
      </c>
      <c r="F15" s="54">
        <v>4</v>
      </c>
      <c r="G15" s="437" t="s">
        <v>2111</v>
      </c>
      <c r="H15" s="1149" t="s">
        <v>2112</v>
      </c>
      <c r="I15" s="1149"/>
      <c r="J15" s="1162"/>
      <c r="K15" s="54">
        <v>7</v>
      </c>
      <c r="L15" s="437" t="s">
        <v>2110</v>
      </c>
      <c r="M15" s="54">
        <v>3</v>
      </c>
      <c r="N15" s="437" t="s">
        <v>2111</v>
      </c>
      <c r="O15" s="437" t="s">
        <v>2113</v>
      </c>
      <c r="P15" s="104">
        <f>(K15*12+M15)-(D15*12+F15)+1</f>
        <v>12</v>
      </c>
      <c r="Q15" s="1149" t="s">
        <v>2114</v>
      </c>
      <c r="R15" s="1149"/>
      <c r="S15" s="105" t="s">
        <v>69</v>
      </c>
      <c r="U15" s="434"/>
      <c r="V15" s="1150" t="str">
        <f>IFERROR(VLOOKUP(Y5,【参考】数式用!$A$5:$AB$37,MATCH(V14,【参考】数式用!$B$4:$AB$4,0)+1,FALSE),"")</f>
        <v/>
      </c>
      <c r="W15" s="1151"/>
      <c r="X15" s="1151"/>
      <c r="Y15" s="1151"/>
      <c r="Z15" s="1152"/>
      <c r="AA15" s="1063"/>
      <c r="AB15" s="1064"/>
      <c r="AC15" s="1064"/>
      <c r="AD15" s="1064"/>
      <c r="AE15" s="1064"/>
      <c r="AF15" s="1064"/>
      <c r="AG15" s="1064"/>
      <c r="AH15" s="1064"/>
      <c r="AI15" s="1064"/>
      <c r="AJ15" s="1064"/>
      <c r="AK15" s="1064"/>
      <c r="AL15" s="1064"/>
      <c r="AM15" s="1064"/>
      <c r="AN15" s="1064"/>
      <c r="AO15" s="1064"/>
      <c r="AP15" s="1189"/>
      <c r="AS15" s="83"/>
      <c r="AT15" s="991"/>
      <c r="AU15" s="991"/>
      <c r="AV15" s="991"/>
      <c r="AW15" s="991"/>
      <c r="AX15" s="991"/>
      <c r="AY15" s="991"/>
      <c r="AZ15" s="991"/>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3"/>
      <c r="W16" s="1154"/>
      <c r="X16" s="1154"/>
      <c r="Y16" s="1154"/>
      <c r="Z16" s="1155"/>
      <c r="AA16" s="1190"/>
      <c r="AB16" s="1191"/>
      <c r="AC16" s="1191"/>
      <c r="AD16" s="1191"/>
      <c r="AE16" s="1191"/>
      <c r="AF16" s="1191"/>
      <c r="AG16" s="1191"/>
      <c r="AH16" s="1191"/>
      <c r="AI16" s="1191"/>
      <c r="AJ16" s="1191"/>
      <c r="AK16" s="1191"/>
      <c r="AL16" s="1191"/>
      <c r="AM16" s="1191"/>
      <c r="AN16" s="1191"/>
      <c r="AO16" s="1191"/>
      <c r="AP16" s="1192"/>
      <c r="AS16" s="83"/>
      <c r="AT16" s="986"/>
      <c r="AU16" s="986"/>
      <c r="AV16" s="986"/>
      <c r="AW16" s="986"/>
      <c r="AX16" s="986"/>
      <c r="AY16" s="986"/>
      <c r="AZ16" s="98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49" t="s">
        <v>2062</v>
      </c>
      <c r="C18" s="1049"/>
      <c r="D18" s="1049"/>
      <c r="E18" s="1049"/>
      <c r="F18" s="1049"/>
      <c r="G18" s="1049"/>
      <c r="H18" s="1049"/>
      <c r="I18" s="1049"/>
      <c r="J18" s="1049"/>
      <c r="K18" s="1049"/>
      <c r="L18" s="1049"/>
      <c r="M18" s="1049"/>
      <c r="N18" s="1049"/>
      <c r="O18" s="1049"/>
      <c r="P18" s="1049"/>
      <c r="Q18" s="1049"/>
      <c r="R18" s="1049"/>
      <c r="S18" s="1049"/>
      <c r="AI18" s="116"/>
      <c r="AJ18" s="116"/>
      <c r="AK18" s="116"/>
      <c r="AL18" s="116"/>
      <c r="AM18" s="116"/>
      <c r="AN18" s="116"/>
      <c r="AO18" s="116"/>
      <c r="AP18" s="116"/>
      <c r="AQ18" s="1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116"/>
      <c r="AJ19" s="116"/>
      <c r="AK19" s="116"/>
      <c r="AL19" s="116"/>
      <c r="AM19" s="116"/>
      <c r="AN19" s="116"/>
      <c r="AO19" s="116"/>
      <c r="AP19" s="116"/>
      <c r="AQ19" s="116"/>
    </row>
    <row r="20" spans="2:60" ht="12.95" customHeight="1">
      <c r="B20" s="1165"/>
      <c r="C20" s="1165"/>
      <c r="D20" s="1165"/>
      <c r="E20" s="1165"/>
      <c r="F20" s="1165"/>
      <c r="G20" s="1165"/>
      <c r="H20" s="1165"/>
      <c r="I20" s="1165"/>
      <c r="J20" s="1165"/>
      <c r="K20" s="1165"/>
      <c r="L20" s="1165"/>
      <c r="M20" s="1165"/>
      <c r="N20" s="1165"/>
      <c r="O20" s="1165"/>
      <c r="P20" s="1165"/>
      <c r="Q20" s="1165"/>
      <c r="R20" s="1165"/>
      <c r="S20" s="1165"/>
      <c r="T20" s="117"/>
      <c r="U20" s="78"/>
      <c r="V20" s="984" t="s">
        <v>215</v>
      </c>
      <c r="W20" s="984"/>
      <c r="X20" s="984"/>
      <c r="Y20" s="984"/>
      <c r="Z20" s="984"/>
      <c r="AA20" s="91"/>
      <c r="AB20" s="91"/>
      <c r="AC20" s="984" t="str">
        <f>IF(F15=4,"R6.4～R6.5",IF(F15=5,"R6.5",""))</f>
        <v>R6.4～R6.5</v>
      </c>
      <c r="AD20" s="984"/>
      <c r="AE20" s="984"/>
      <c r="AF20" s="984"/>
      <c r="AG20" s="984"/>
      <c r="AH20" s="984"/>
      <c r="AI20" s="91"/>
      <c r="AJ20" s="91"/>
      <c r="AK20" s="984" t="str">
        <f>IF(OR(F15=4,F15=5),"R6.6","R"&amp;D15&amp;"."&amp;F15)&amp;"～R"&amp;K15&amp;"."&amp;M15</f>
        <v>R6.6～R7.3</v>
      </c>
      <c r="AL20" s="984"/>
      <c r="AM20" s="984"/>
      <c r="AN20" s="984"/>
      <c r="AO20" s="984"/>
      <c r="AP20" s="98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113" t="s">
        <v>2121</v>
      </c>
      <c r="C21" s="1114"/>
      <c r="D21" s="1114"/>
      <c r="E21" s="1114"/>
      <c r="F21" s="1115"/>
      <c r="G21" s="1060" t="s">
        <v>216</v>
      </c>
      <c r="H21" s="1061"/>
      <c r="I21" s="1061"/>
      <c r="J21" s="1061"/>
      <c r="K21" s="1061"/>
      <c r="L21" s="1061"/>
      <c r="M21" s="1061"/>
      <c r="N21" s="1061"/>
      <c r="O21" s="1061"/>
      <c r="P21" s="1061"/>
      <c r="Q21" s="1061"/>
      <c r="R21" s="1061"/>
      <c r="S21" s="1061"/>
      <c r="T21" s="1062"/>
      <c r="U21" s="118"/>
      <c r="V21" s="438" t="str">
        <f>IFERROR(IF(L9="ベア加算","✓",""),"")</f>
        <v/>
      </c>
      <c r="W21" s="1011" t="s">
        <v>14</v>
      </c>
      <c r="X21" s="1011"/>
      <c r="Y21" s="1011"/>
      <c r="Z21" s="1011"/>
      <c r="AA21" s="1038" t="s">
        <v>12</v>
      </c>
      <c r="AB21" s="1039"/>
      <c r="AC21" s="120"/>
      <c r="AD21" s="1164" t="s">
        <v>14</v>
      </c>
      <c r="AE21" s="1164"/>
      <c r="AF21" s="1164"/>
      <c r="AG21" s="1164"/>
      <c r="AH21" s="1164"/>
      <c r="AI21" s="1038" t="s">
        <v>12</v>
      </c>
      <c r="AJ21" s="1039"/>
      <c r="AK21" s="121"/>
      <c r="AL21" s="1164" t="s">
        <v>14</v>
      </c>
      <c r="AM21" s="1164"/>
      <c r="AN21" s="1164"/>
      <c r="AO21" s="1164"/>
      <c r="AP21" s="1164"/>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119"/>
      <c r="C22" s="1120"/>
      <c r="D22" s="1120"/>
      <c r="E22" s="1120"/>
      <c r="F22" s="1121"/>
      <c r="G22" s="1066"/>
      <c r="H22" s="1067"/>
      <c r="I22" s="1067"/>
      <c r="J22" s="1067"/>
      <c r="K22" s="1067"/>
      <c r="L22" s="1067"/>
      <c r="M22" s="1067"/>
      <c r="N22" s="1067"/>
      <c r="O22" s="1067"/>
      <c r="P22" s="1067"/>
      <c r="Q22" s="1067"/>
      <c r="R22" s="1067"/>
      <c r="S22" s="1067"/>
      <c r="T22" s="1068"/>
      <c r="U22" s="118"/>
      <c r="V22" s="122" t="str">
        <f>IFERROR(IF(L9="ベア加算なし","✓",""),"")</f>
        <v/>
      </c>
      <c r="W22" s="1019" t="s">
        <v>15</v>
      </c>
      <c r="X22" s="1011"/>
      <c r="Y22" s="1020"/>
      <c r="Z22" s="1021"/>
      <c r="AA22" s="1038"/>
      <c r="AB22" s="1039"/>
      <c r="AC22" s="120"/>
      <c r="AD22" s="1011" t="s">
        <v>15</v>
      </c>
      <c r="AE22" s="1011"/>
      <c r="AF22" s="1011"/>
      <c r="AG22" s="1011"/>
      <c r="AH22" s="1011"/>
      <c r="AI22" s="1038"/>
      <c r="AJ22" s="1039"/>
      <c r="AK22" s="121"/>
      <c r="AL22" s="1011" t="s">
        <v>15</v>
      </c>
      <c r="AM22" s="1011"/>
      <c r="AN22" s="1011"/>
      <c r="AO22" s="1011"/>
      <c r="AP22" s="1011"/>
      <c r="AS22" s="998"/>
      <c r="AT22" s="999"/>
      <c r="AU22" s="999"/>
      <c r="AV22" s="999"/>
      <c r="AW22" s="999"/>
      <c r="AX22" s="999"/>
      <c r="AY22" s="999"/>
      <c r="AZ22" s="999"/>
      <c r="BA22" s="999"/>
      <c r="BB22" s="999"/>
      <c r="BC22" s="999"/>
      <c r="BD22" s="999"/>
      <c r="BE22" s="999"/>
      <c r="BF22" s="999"/>
      <c r="BG22" s="999"/>
      <c r="BH22" s="1000"/>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3" t="s">
        <v>2067</v>
      </c>
      <c r="C24" s="1114"/>
      <c r="D24" s="1114"/>
      <c r="E24" s="1114"/>
      <c r="F24" s="1115"/>
      <c r="G24" s="1060" t="s">
        <v>2320</v>
      </c>
      <c r="H24" s="1061"/>
      <c r="I24" s="1061"/>
      <c r="J24" s="1061"/>
      <c r="K24" s="1061"/>
      <c r="L24" s="1061"/>
      <c r="M24" s="1061"/>
      <c r="N24" s="1061"/>
      <c r="O24" s="1061"/>
      <c r="P24" s="1061"/>
      <c r="Q24" s="1061"/>
      <c r="R24" s="1061"/>
      <c r="S24" s="1061"/>
      <c r="T24" s="1062"/>
      <c r="U24" s="118"/>
      <c r="V24" s="438" t="str">
        <f>IFERROR(IF(OR(B9="処遇加算Ⅰ",B9="処遇加算Ⅱ"),"✓",""),"")</f>
        <v/>
      </c>
      <c r="W24" s="1069" t="s">
        <v>2096</v>
      </c>
      <c r="X24" s="1070"/>
      <c r="Y24" s="1070"/>
      <c r="Z24" s="1071"/>
      <c r="AA24" s="1038" t="s">
        <v>12</v>
      </c>
      <c r="AB24" s="1039"/>
      <c r="AC24" s="120"/>
      <c r="AD24" s="1112" t="s">
        <v>14</v>
      </c>
      <c r="AE24" s="1112"/>
      <c r="AF24" s="1112"/>
      <c r="AG24" s="1112"/>
      <c r="AH24" s="1112"/>
      <c r="AI24" s="1038" t="s">
        <v>12</v>
      </c>
      <c r="AJ24" s="1039"/>
      <c r="AK24" s="120"/>
      <c r="AL24" s="1112" t="s">
        <v>14</v>
      </c>
      <c r="AM24" s="1112"/>
      <c r="AN24" s="1112"/>
      <c r="AO24" s="1112"/>
      <c r="AP24" s="1112"/>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 r="B25" s="1116"/>
      <c r="C25" s="1117"/>
      <c r="D25" s="1117"/>
      <c r="E25" s="1117"/>
      <c r="F25" s="1118"/>
      <c r="G25" s="1063"/>
      <c r="H25" s="1064"/>
      <c r="I25" s="1064"/>
      <c r="J25" s="1064"/>
      <c r="K25" s="1064"/>
      <c r="L25" s="1064"/>
      <c r="M25" s="1064"/>
      <c r="N25" s="1064"/>
      <c r="O25" s="1064"/>
      <c r="P25" s="1064"/>
      <c r="Q25" s="1064"/>
      <c r="R25" s="1064"/>
      <c r="S25" s="1064"/>
      <c r="T25" s="1065"/>
      <c r="U25" s="118"/>
      <c r="V25" s="438" t="str">
        <f>IFERROR(IF(B9="処遇加算Ⅲ","✓",""),"")</f>
        <v/>
      </c>
      <c r="W25" s="1069" t="s">
        <v>19</v>
      </c>
      <c r="X25" s="1070"/>
      <c r="Y25" s="1070"/>
      <c r="Z25" s="1071"/>
      <c r="AA25" s="1038"/>
      <c r="AB25" s="1039"/>
      <c r="AC25" s="120"/>
      <c r="AD25" s="1012" t="s">
        <v>17</v>
      </c>
      <c r="AE25" s="1012"/>
      <c r="AF25" s="1012"/>
      <c r="AG25" s="1012"/>
      <c r="AH25" s="1012"/>
      <c r="AI25" s="1038"/>
      <c r="AJ25" s="1039"/>
      <c r="AK25" s="121"/>
      <c r="AL25" s="1012" t="s">
        <v>17</v>
      </c>
      <c r="AM25" s="1012"/>
      <c r="AN25" s="1012"/>
      <c r="AO25" s="1012"/>
      <c r="AP25" s="1012"/>
      <c r="AS25" s="995"/>
      <c r="AT25" s="996"/>
      <c r="AU25" s="996"/>
      <c r="AV25" s="996"/>
      <c r="AW25" s="996"/>
      <c r="AX25" s="996"/>
      <c r="AY25" s="996"/>
      <c r="AZ25" s="996"/>
      <c r="BA25" s="996"/>
      <c r="BB25" s="996"/>
      <c r="BC25" s="996"/>
      <c r="BD25" s="996"/>
      <c r="BE25" s="996"/>
      <c r="BF25" s="996"/>
      <c r="BG25" s="996"/>
      <c r="BH25" s="997"/>
    </row>
    <row r="26" spans="2:60" ht="18" customHeight="1" thickBot="1">
      <c r="B26" s="1119"/>
      <c r="C26" s="1120"/>
      <c r="D26" s="1120"/>
      <c r="E26" s="1120"/>
      <c r="F26" s="1121"/>
      <c r="G26" s="1066"/>
      <c r="H26" s="1067"/>
      <c r="I26" s="1067"/>
      <c r="J26" s="1067"/>
      <c r="K26" s="1067"/>
      <c r="L26" s="1067"/>
      <c r="M26" s="1067"/>
      <c r="N26" s="1067"/>
      <c r="O26" s="1067"/>
      <c r="P26" s="1067"/>
      <c r="Q26" s="1067"/>
      <c r="R26" s="1067"/>
      <c r="S26" s="1067"/>
      <c r="T26" s="1068"/>
      <c r="U26" s="92"/>
      <c r="V26" s="438" t="str">
        <f>IFERROR(IF(B9="処遇加算なし","✓",""),"")</f>
        <v/>
      </c>
      <c r="W26" s="1069" t="s">
        <v>2097</v>
      </c>
      <c r="X26" s="1070"/>
      <c r="Y26" s="1070"/>
      <c r="Z26" s="1071"/>
      <c r="AA26" s="1038"/>
      <c r="AB26" s="1039"/>
      <c r="AC26" s="120"/>
      <c r="AD26" s="1112" t="s">
        <v>15</v>
      </c>
      <c r="AE26" s="1112"/>
      <c r="AF26" s="1112"/>
      <c r="AG26" s="1112"/>
      <c r="AH26" s="1112"/>
      <c r="AI26" s="1038"/>
      <c r="AJ26" s="1039"/>
      <c r="AK26" s="121"/>
      <c r="AL26" s="1112" t="s">
        <v>15</v>
      </c>
      <c r="AM26" s="1112"/>
      <c r="AN26" s="1112"/>
      <c r="AO26" s="1112"/>
      <c r="AP26" s="1112"/>
      <c r="AS26" s="998"/>
      <c r="AT26" s="999"/>
      <c r="AU26" s="999"/>
      <c r="AV26" s="999"/>
      <c r="AW26" s="999"/>
      <c r="AX26" s="999"/>
      <c r="AY26" s="999"/>
      <c r="AZ26" s="999"/>
      <c r="BA26" s="999"/>
      <c r="BB26" s="999"/>
      <c r="BC26" s="999"/>
      <c r="BD26" s="999"/>
      <c r="BE26" s="999"/>
      <c r="BF26" s="999"/>
      <c r="BG26" s="999"/>
      <c r="BH26" s="1000"/>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3" t="s">
        <v>2068</v>
      </c>
      <c r="C28" s="1114"/>
      <c r="D28" s="1114"/>
      <c r="E28" s="1114"/>
      <c r="F28" s="1115"/>
      <c r="G28" s="1060" t="s">
        <v>2321</v>
      </c>
      <c r="H28" s="1061"/>
      <c r="I28" s="1061"/>
      <c r="J28" s="1061"/>
      <c r="K28" s="1061"/>
      <c r="L28" s="1061"/>
      <c r="M28" s="1061"/>
      <c r="N28" s="1061"/>
      <c r="O28" s="1061"/>
      <c r="P28" s="1061"/>
      <c r="Q28" s="1061"/>
      <c r="R28" s="1061"/>
      <c r="S28" s="1061"/>
      <c r="T28" s="1062"/>
      <c r="U28" s="118"/>
      <c r="V28" s="438" t="str">
        <f>IFERROR(IF(OR(B9="処遇加算Ⅰ",B9="処遇加算Ⅱ"),"✓",""),"")</f>
        <v/>
      </c>
      <c r="W28" s="1069" t="s">
        <v>2096</v>
      </c>
      <c r="X28" s="1070"/>
      <c r="Y28" s="1070"/>
      <c r="Z28" s="1071"/>
      <c r="AA28" s="1038" t="s">
        <v>12</v>
      </c>
      <c r="AB28" s="1039"/>
      <c r="AC28" s="120"/>
      <c r="AD28" s="1112" t="s">
        <v>14</v>
      </c>
      <c r="AE28" s="1112"/>
      <c r="AF28" s="1112"/>
      <c r="AG28" s="1112"/>
      <c r="AH28" s="1112"/>
      <c r="AI28" s="1038" t="s">
        <v>12</v>
      </c>
      <c r="AJ28" s="1039"/>
      <c r="AK28" s="120"/>
      <c r="AL28" s="1112" t="s">
        <v>14</v>
      </c>
      <c r="AM28" s="1112"/>
      <c r="AN28" s="1112"/>
      <c r="AO28" s="1112"/>
      <c r="AP28" s="1112"/>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16"/>
      <c r="C29" s="1117"/>
      <c r="D29" s="1117"/>
      <c r="E29" s="1117"/>
      <c r="F29" s="1118"/>
      <c r="G29" s="1063"/>
      <c r="H29" s="1064"/>
      <c r="I29" s="1064"/>
      <c r="J29" s="1064"/>
      <c r="K29" s="1064"/>
      <c r="L29" s="1064"/>
      <c r="M29" s="1064"/>
      <c r="N29" s="1064"/>
      <c r="O29" s="1064"/>
      <c r="P29" s="1064"/>
      <c r="Q29" s="1064"/>
      <c r="R29" s="1064"/>
      <c r="S29" s="1064"/>
      <c r="T29" s="1065"/>
      <c r="U29" s="118"/>
      <c r="V29" s="438" t="str">
        <f>IFERROR(IF(B9="処遇加算Ⅲ","✓",""),"")</f>
        <v/>
      </c>
      <c r="W29" s="1069" t="s">
        <v>19</v>
      </c>
      <c r="X29" s="1070"/>
      <c r="Y29" s="1070"/>
      <c r="Z29" s="1071"/>
      <c r="AA29" s="1038"/>
      <c r="AB29" s="1039"/>
      <c r="AC29" s="120"/>
      <c r="AD29" s="1012" t="s">
        <v>17</v>
      </c>
      <c r="AE29" s="1012"/>
      <c r="AF29" s="1012"/>
      <c r="AG29" s="1012"/>
      <c r="AH29" s="1012"/>
      <c r="AI29" s="1038"/>
      <c r="AJ29" s="1039"/>
      <c r="AK29" s="121"/>
      <c r="AL29" s="1012" t="s">
        <v>17</v>
      </c>
      <c r="AM29" s="1012"/>
      <c r="AN29" s="1012"/>
      <c r="AO29" s="1012"/>
      <c r="AP29" s="1012"/>
      <c r="AS29" s="995"/>
      <c r="AT29" s="996"/>
      <c r="AU29" s="996"/>
      <c r="AV29" s="996"/>
      <c r="AW29" s="996"/>
      <c r="AX29" s="996"/>
      <c r="AY29" s="996"/>
      <c r="AZ29" s="996"/>
      <c r="BA29" s="996"/>
      <c r="BB29" s="996"/>
      <c r="BC29" s="996"/>
      <c r="BD29" s="996"/>
      <c r="BE29" s="996"/>
      <c r="BF29" s="996"/>
      <c r="BG29" s="996"/>
      <c r="BH29" s="997"/>
    </row>
    <row r="30" spans="2:60" ht="18" customHeight="1" thickBot="1">
      <c r="B30" s="1119"/>
      <c r="C30" s="1120"/>
      <c r="D30" s="1120"/>
      <c r="E30" s="1120"/>
      <c r="F30" s="1121"/>
      <c r="G30" s="1066"/>
      <c r="H30" s="1067"/>
      <c r="I30" s="1067"/>
      <c r="J30" s="1067"/>
      <c r="K30" s="1067"/>
      <c r="L30" s="1067"/>
      <c r="M30" s="1067"/>
      <c r="N30" s="1067"/>
      <c r="O30" s="1067"/>
      <c r="P30" s="1067"/>
      <c r="Q30" s="1067"/>
      <c r="R30" s="1067"/>
      <c r="S30" s="1067"/>
      <c r="T30" s="1068"/>
      <c r="U30" s="92"/>
      <c r="V30" s="438" t="str">
        <f>IFERROR(IF(B9="処遇加算なし","✓",""),"")</f>
        <v/>
      </c>
      <c r="W30" s="1069" t="s">
        <v>2097</v>
      </c>
      <c r="X30" s="1070"/>
      <c r="Y30" s="1070"/>
      <c r="Z30" s="1071"/>
      <c r="AA30" s="1038"/>
      <c r="AB30" s="1039"/>
      <c r="AC30" s="120"/>
      <c r="AD30" s="1112" t="s">
        <v>15</v>
      </c>
      <c r="AE30" s="1112"/>
      <c r="AF30" s="1112"/>
      <c r="AG30" s="1112"/>
      <c r="AH30" s="1112"/>
      <c r="AI30" s="1038"/>
      <c r="AJ30" s="1039"/>
      <c r="AK30" s="121"/>
      <c r="AL30" s="1112" t="s">
        <v>15</v>
      </c>
      <c r="AM30" s="1112"/>
      <c r="AN30" s="1112"/>
      <c r="AO30" s="1112"/>
      <c r="AP30" s="1112"/>
      <c r="AS30" s="998"/>
      <c r="AT30" s="999"/>
      <c r="AU30" s="999"/>
      <c r="AV30" s="999"/>
      <c r="AW30" s="999"/>
      <c r="AX30" s="999"/>
      <c r="AY30" s="999"/>
      <c r="AZ30" s="999"/>
      <c r="BA30" s="999"/>
      <c r="BB30" s="999"/>
      <c r="BC30" s="999"/>
      <c r="BD30" s="999"/>
      <c r="BE30" s="999"/>
      <c r="BF30" s="999"/>
      <c r="BG30" s="999"/>
      <c r="BH30" s="1000"/>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0" t="s">
        <v>2069</v>
      </c>
      <c r="C32" s="1090"/>
      <c r="D32" s="1090"/>
      <c r="E32" s="1090"/>
      <c r="F32" s="1090"/>
      <c r="G32" s="1060" t="s">
        <v>2322</v>
      </c>
      <c r="H32" s="1061"/>
      <c r="I32" s="1061"/>
      <c r="J32" s="1061"/>
      <c r="K32" s="1061"/>
      <c r="L32" s="1061"/>
      <c r="M32" s="1061"/>
      <c r="N32" s="1061"/>
      <c r="O32" s="1061"/>
      <c r="P32" s="1061"/>
      <c r="Q32" s="1061"/>
      <c r="R32" s="1061"/>
      <c r="S32" s="1061"/>
      <c r="T32" s="1062"/>
      <c r="U32" s="118"/>
      <c r="V32" s="438" t="str">
        <f>IFERROR(IF(B9="処遇加算Ⅰ","✓",""),"")</f>
        <v/>
      </c>
      <c r="W32" s="1019" t="s">
        <v>14</v>
      </c>
      <c r="X32" s="1020"/>
      <c r="Y32" s="1020"/>
      <c r="Z32" s="1021"/>
      <c r="AA32" s="1040" t="s">
        <v>12</v>
      </c>
      <c r="AB32" s="1039"/>
      <c r="AC32" s="120"/>
      <c r="AD32" s="1112" t="s">
        <v>14</v>
      </c>
      <c r="AE32" s="1112"/>
      <c r="AF32" s="1112"/>
      <c r="AG32" s="1112"/>
      <c r="AH32" s="1112"/>
      <c r="AI32" s="1040" t="s">
        <v>12</v>
      </c>
      <c r="AJ32" s="1039"/>
      <c r="AK32" s="120"/>
      <c r="AL32" s="1112" t="s">
        <v>14</v>
      </c>
      <c r="AM32" s="1112"/>
      <c r="AN32" s="1112"/>
      <c r="AO32" s="1112"/>
      <c r="AP32" s="1112"/>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090"/>
      <c r="C33" s="1090"/>
      <c r="D33" s="1090"/>
      <c r="E33" s="1090"/>
      <c r="F33" s="1090"/>
      <c r="G33" s="1063"/>
      <c r="H33" s="1064"/>
      <c r="I33" s="1064"/>
      <c r="J33" s="1064"/>
      <c r="K33" s="1064"/>
      <c r="L33" s="1064"/>
      <c r="M33" s="1064"/>
      <c r="N33" s="1064"/>
      <c r="O33" s="1064"/>
      <c r="P33" s="1064"/>
      <c r="Q33" s="1064"/>
      <c r="R33" s="1064"/>
      <c r="S33" s="1064"/>
      <c r="T33" s="1065"/>
      <c r="U33" s="118"/>
      <c r="V33" s="438" t="str">
        <f>IFERROR(IF(AND(B9&lt;&gt;"",B9&lt;&gt;"処遇加算Ⅰ"),"✓",""),"")</f>
        <v/>
      </c>
      <c r="W33" s="1019" t="s">
        <v>15</v>
      </c>
      <c r="X33" s="1020"/>
      <c r="Y33" s="1020"/>
      <c r="Z33" s="1021"/>
      <c r="AA33" s="1040"/>
      <c r="AB33" s="1039"/>
      <c r="AC33" s="120"/>
      <c r="AD33" s="1167" t="s">
        <v>17</v>
      </c>
      <c r="AE33" s="1167"/>
      <c r="AF33" s="1167"/>
      <c r="AG33" s="1167"/>
      <c r="AH33" s="1167"/>
      <c r="AI33" s="1040"/>
      <c r="AJ33" s="1039"/>
      <c r="AK33" s="130"/>
      <c r="AL33" s="1012" t="s">
        <v>17</v>
      </c>
      <c r="AM33" s="1012"/>
      <c r="AN33" s="1012"/>
      <c r="AO33" s="1012"/>
      <c r="AP33" s="1012"/>
      <c r="AS33" s="995"/>
      <c r="AT33" s="996"/>
      <c r="AU33" s="996"/>
      <c r="AV33" s="996"/>
      <c r="AW33" s="996"/>
      <c r="AX33" s="996"/>
      <c r="AY33" s="996"/>
      <c r="AZ33" s="996"/>
      <c r="BA33" s="996"/>
      <c r="BB33" s="996"/>
      <c r="BC33" s="996"/>
      <c r="BD33" s="996"/>
      <c r="BE33" s="996"/>
      <c r="BF33" s="996"/>
      <c r="BG33" s="996"/>
      <c r="BH33" s="997"/>
    </row>
    <row r="34" spans="2:82" ht="18.75" customHeight="1" thickBot="1">
      <c r="B34" s="1090"/>
      <c r="C34" s="1090"/>
      <c r="D34" s="1090"/>
      <c r="E34" s="1090"/>
      <c r="F34" s="1090"/>
      <c r="G34" s="1066"/>
      <c r="H34" s="1067"/>
      <c r="I34" s="1067"/>
      <c r="J34" s="1067"/>
      <c r="K34" s="1067"/>
      <c r="L34" s="1067"/>
      <c r="M34" s="1067"/>
      <c r="N34" s="1067"/>
      <c r="O34" s="1067"/>
      <c r="P34" s="1067"/>
      <c r="Q34" s="1067"/>
      <c r="R34" s="1067"/>
      <c r="S34" s="1067"/>
      <c r="T34" s="1068"/>
      <c r="U34" s="92"/>
      <c r="V34" s="125"/>
      <c r="W34" s="97"/>
      <c r="X34" s="97"/>
      <c r="Y34" s="97"/>
      <c r="Z34" s="97"/>
      <c r="AA34" s="1040"/>
      <c r="AB34" s="1039"/>
      <c r="AC34" s="120"/>
      <c r="AD34" s="1011" t="s">
        <v>15</v>
      </c>
      <c r="AE34" s="1011"/>
      <c r="AF34" s="1011"/>
      <c r="AG34" s="1011"/>
      <c r="AH34" s="1011"/>
      <c r="AI34" s="1040"/>
      <c r="AJ34" s="1039"/>
      <c r="AK34" s="120"/>
      <c r="AL34" s="1011" t="s">
        <v>15</v>
      </c>
      <c r="AM34" s="1011"/>
      <c r="AN34" s="1011"/>
      <c r="AO34" s="1011"/>
      <c r="AP34" s="1011"/>
      <c r="AS34" s="998"/>
      <c r="AT34" s="999"/>
      <c r="AU34" s="999"/>
      <c r="AV34" s="999"/>
      <c r="AW34" s="999"/>
      <c r="AX34" s="999"/>
      <c r="AY34" s="999"/>
      <c r="AZ34" s="999"/>
      <c r="BA34" s="999"/>
      <c r="BB34" s="999"/>
      <c r="BC34" s="999"/>
      <c r="BD34" s="999"/>
      <c r="BE34" s="999"/>
      <c r="BF34" s="999"/>
      <c r="BG34" s="999"/>
      <c r="BH34" s="1000"/>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0" t="s">
        <v>2070</v>
      </c>
      <c r="C36" s="1090"/>
      <c r="D36" s="1090"/>
      <c r="E36" s="1090"/>
      <c r="F36" s="1090"/>
      <c r="G36" s="1131" t="s">
        <v>2323</v>
      </c>
      <c r="H36" s="1132"/>
      <c r="I36" s="1132"/>
      <c r="J36" s="1132"/>
      <c r="K36" s="1132"/>
      <c r="L36" s="1132"/>
      <c r="M36" s="1132"/>
      <c r="N36" s="1132"/>
      <c r="O36" s="1132"/>
      <c r="P36" s="1132"/>
      <c r="Q36" s="1132"/>
      <c r="R36" s="1132"/>
      <c r="S36" s="1132"/>
      <c r="T36" s="1133"/>
      <c r="U36" s="118"/>
      <c r="V36" s="438" t="str">
        <f>IFERROR(IF(OR(G9="特定加算Ⅰ",G9="特定加算Ⅱ"),"✓",""),"")</f>
        <v/>
      </c>
      <c r="W36" s="1019" t="s">
        <v>14</v>
      </c>
      <c r="X36" s="1020"/>
      <c r="Y36" s="1020"/>
      <c r="Z36" s="1021"/>
      <c r="AA36" s="1038" t="s">
        <v>12</v>
      </c>
      <c r="AB36" s="1039"/>
      <c r="AC36" s="120"/>
      <c r="AD36" s="1011" t="s">
        <v>14</v>
      </c>
      <c r="AE36" s="1011"/>
      <c r="AF36" s="1011"/>
      <c r="AG36" s="1011"/>
      <c r="AH36" s="1011"/>
      <c r="AI36" s="1038" t="s">
        <v>12</v>
      </c>
      <c r="AJ36" s="1039"/>
      <c r="AK36" s="120"/>
      <c r="AL36" s="1011" t="s">
        <v>14</v>
      </c>
      <c r="AM36" s="1011"/>
      <c r="AN36" s="1011"/>
      <c r="AO36" s="1011"/>
      <c r="AP36" s="1011"/>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090"/>
      <c r="C37" s="1090"/>
      <c r="D37" s="1090"/>
      <c r="E37" s="1090"/>
      <c r="F37" s="1090"/>
      <c r="G37" s="1134"/>
      <c r="H37" s="1135"/>
      <c r="I37" s="1135"/>
      <c r="J37" s="1135"/>
      <c r="K37" s="1135"/>
      <c r="L37" s="1135"/>
      <c r="M37" s="1135"/>
      <c r="N37" s="1135"/>
      <c r="O37" s="1135"/>
      <c r="P37" s="1135"/>
      <c r="Q37" s="1135"/>
      <c r="R37" s="1135"/>
      <c r="S37" s="1135"/>
      <c r="T37" s="1136"/>
      <c r="U37" s="118"/>
      <c r="V37" s="438" t="str">
        <f>IFERROR(IF(G9="特定加算なし","✓",""),"")</f>
        <v/>
      </c>
      <c r="W37" s="1019" t="s">
        <v>15</v>
      </c>
      <c r="X37" s="1020"/>
      <c r="Y37" s="1020"/>
      <c r="Z37" s="1021"/>
      <c r="AA37" s="1038"/>
      <c r="AB37" s="1039"/>
      <c r="AC37" s="1168" t="s">
        <v>2175</v>
      </c>
      <c r="AD37" s="1169"/>
      <c r="AE37" s="1169"/>
      <c r="AF37" s="1169"/>
      <c r="AG37" s="1170">
        <v>0</v>
      </c>
      <c r="AH37" s="1171"/>
      <c r="AI37" s="1038"/>
      <c r="AJ37" s="1039"/>
      <c r="AK37" s="1168" t="s">
        <v>2175</v>
      </c>
      <c r="AL37" s="1169"/>
      <c r="AM37" s="1169"/>
      <c r="AN37" s="1169"/>
      <c r="AO37" s="1170"/>
      <c r="AP37" s="1171"/>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090"/>
      <c r="C38" s="1090"/>
      <c r="D38" s="1090"/>
      <c r="E38" s="1090"/>
      <c r="F38" s="1090"/>
      <c r="G38" s="1137"/>
      <c r="H38" s="1138"/>
      <c r="I38" s="1138"/>
      <c r="J38" s="1138"/>
      <c r="K38" s="1138"/>
      <c r="L38" s="1138"/>
      <c r="M38" s="1138"/>
      <c r="N38" s="1138"/>
      <c r="O38" s="1138"/>
      <c r="P38" s="1138"/>
      <c r="Q38" s="1138"/>
      <c r="R38" s="1138"/>
      <c r="S38" s="1138"/>
      <c r="T38" s="1139"/>
      <c r="U38" s="118"/>
      <c r="Z38" s="133"/>
      <c r="AA38" s="1040"/>
      <c r="AB38" s="1039"/>
      <c r="AC38" s="120"/>
      <c r="AD38" s="1011" t="s">
        <v>15</v>
      </c>
      <c r="AE38" s="1011"/>
      <c r="AF38" s="1011"/>
      <c r="AG38" s="1011"/>
      <c r="AH38" s="1011"/>
      <c r="AI38" s="1038"/>
      <c r="AJ38" s="1039"/>
      <c r="AK38" s="120"/>
      <c r="AL38" s="1011" t="s">
        <v>15</v>
      </c>
      <c r="AM38" s="1011"/>
      <c r="AN38" s="1011"/>
      <c r="AO38" s="1011"/>
      <c r="AP38" s="1011"/>
      <c r="AS38" s="998"/>
      <c r="AT38" s="999"/>
      <c r="AU38" s="999"/>
      <c r="AV38" s="999"/>
      <c r="AW38" s="999"/>
      <c r="AX38" s="999"/>
      <c r="AY38" s="999"/>
      <c r="AZ38" s="999"/>
      <c r="BA38" s="999"/>
      <c r="BB38" s="999"/>
      <c r="BC38" s="999"/>
      <c r="BD38" s="999"/>
      <c r="BE38" s="999"/>
      <c r="BF38" s="999"/>
      <c r="BG38" s="999"/>
      <c r="BH38" s="1000"/>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0" t="s">
        <v>2071</v>
      </c>
      <c r="C40" s="1090"/>
      <c r="D40" s="1090"/>
      <c r="E40" s="1090"/>
      <c r="F40" s="1090"/>
      <c r="G40" s="1060" t="str">
        <f>IFERROR(VLOOKUP(Y5,【参考】数式用!AQ5:AR37,2,0),"")</f>
        <v/>
      </c>
      <c r="H40" s="1061"/>
      <c r="I40" s="1061"/>
      <c r="J40" s="1061"/>
      <c r="K40" s="1061"/>
      <c r="L40" s="1061"/>
      <c r="M40" s="1061"/>
      <c r="N40" s="1061"/>
      <c r="O40" s="1061"/>
      <c r="P40" s="1061"/>
      <c r="Q40" s="1061"/>
      <c r="R40" s="1061"/>
      <c r="S40" s="1061"/>
      <c r="T40" s="1062"/>
      <c r="U40" s="92"/>
      <c r="V40" s="438" t="str">
        <f>IFERROR(IF(G9="特定加算Ⅰ","✓",""),"")</f>
        <v/>
      </c>
      <c r="W40" s="1019" t="s">
        <v>14</v>
      </c>
      <c r="X40" s="1020"/>
      <c r="Y40" s="1020"/>
      <c r="Z40" s="1021"/>
      <c r="AA40" s="1038" t="s">
        <v>12</v>
      </c>
      <c r="AB40" s="1039"/>
      <c r="AC40" s="120"/>
      <c r="AD40" s="1011" t="s">
        <v>14</v>
      </c>
      <c r="AE40" s="1011"/>
      <c r="AF40" s="1011"/>
      <c r="AG40" s="1011"/>
      <c r="AH40" s="1011"/>
      <c r="AI40" s="1038" t="s">
        <v>12</v>
      </c>
      <c r="AJ40" s="1039"/>
      <c r="AK40" s="120"/>
      <c r="AL40" s="1011" t="s">
        <v>14</v>
      </c>
      <c r="AM40" s="1011"/>
      <c r="AN40" s="1011"/>
      <c r="AO40" s="1011"/>
      <c r="AP40" s="1011"/>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090"/>
      <c r="C41" s="1090"/>
      <c r="D41" s="1090"/>
      <c r="E41" s="1090"/>
      <c r="F41" s="1090"/>
      <c r="G41" s="1063"/>
      <c r="H41" s="1064"/>
      <c r="I41" s="1064"/>
      <c r="J41" s="1064"/>
      <c r="K41" s="1064"/>
      <c r="L41" s="1064"/>
      <c r="M41" s="1064"/>
      <c r="N41" s="1064"/>
      <c r="O41" s="1064"/>
      <c r="P41" s="1064"/>
      <c r="Q41" s="1064"/>
      <c r="R41" s="1064"/>
      <c r="S41" s="1064"/>
      <c r="T41" s="1065"/>
      <c r="U41" s="92"/>
      <c r="V41" s="438" t="str">
        <f>IFERROR(IF(OR(G9="特定加算Ⅱ",G9="特定加算なし"),"✓",""),"")</f>
        <v/>
      </c>
      <c r="W41" s="1019" t="s">
        <v>15</v>
      </c>
      <c r="X41" s="1020"/>
      <c r="Y41" s="1020"/>
      <c r="Z41" s="1021"/>
      <c r="AA41" s="1038"/>
      <c r="AB41" s="1039"/>
      <c r="AC41" s="134" t="s">
        <v>82</v>
      </c>
      <c r="AD41" s="1075"/>
      <c r="AE41" s="1076"/>
      <c r="AF41" s="1076"/>
      <c r="AG41" s="1076"/>
      <c r="AH41" s="1077"/>
      <c r="AI41" s="1038"/>
      <c r="AJ41" s="1039"/>
      <c r="AK41" s="134" t="s">
        <v>82</v>
      </c>
      <c r="AL41" s="1075"/>
      <c r="AM41" s="1076"/>
      <c r="AN41" s="1076"/>
      <c r="AO41" s="1076"/>
      <c r="AP41" s="1077"/>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090"/>
      <c r="C42" s="1090"/>
      <c r="D42" s="1090"/>
      <c r="E42" s="1090"/>
      <c r="F42" s="1090"/>
      <c r="G42" s="1066"/>
      <c r="H42" s="1067"/>
      <c r="I42" s="1067"/>
      <c r="J42" s="1067"/>
      <c r="K42" s="1067"/>
      <c r="L42" s="1067"/>
      <c r="M42" s="1067"/>
      <c r="N42" s="1067"/>
      <c r="O42" s="1067"/>
      <c r="P42" s="1067"/>
      <c r="Q42" s="1067"/>
      <c r="R42" s="1067"/>
      <c r="S42" s="1067"/>
      <c r="T42" s="1068"/>
      <c r="U42" s="92"/>
      <c r="V42" s="85"/>
      <c r="W42" s="135"/>
      <c r="X42" s="135"/>
      <c r="Y42" s="135"/>
      <c r="Z42" s="135"/>
      <c r="AA42" s="435"/>
      <c r="AB42" s="435"/>
      <c r="AC42" s="136"/>
      <c r="AD42" s="1011" t="s">
        <v>15</v>
      </c>
      <c r="AE42" s="1011"/>
      <c r="AF42" s="1011"/>
      <c r="AG42" s="1011"/>
      <c r="AH42" s="1011"/>
      <c r="AI42" s="435"/>
      <c r="AJ42" s="435"/>
      <c r="AK42" s="136"/>
      <c r="AL42" s="1011" t="s">
        <v>15</v>
      </c>
      <c r="AM42" s="1011"/>
      <c r="AN42" s="1011"/>
      <c r="AO42" s="1011"/>
      <c r="AP42" s="1011"/>
      <c r="AS42" s="998"/>
      <c r="AT42" s="999"/>
      <c r="AU42" s="999"/>
      <c r="AV42" s="999"/>
      <c r="AW42" s="999"/>
      <c r="AX42" s="999"/>
      <c r="AY42" s="999"/>
      <c r="AZ42" s="999"/>
      <c r="BA42" s="999"/>
      <c r="BB42" s="999"/>
      <c r="BC42" s="999"/>
      <c r="BD42" s="999"/>
      <c r="BE42" s="999"/>
      <c r="BF42" s="999"/>
      <c r="BG42" s="999"/>
      <c r="BH42" s="1000"/>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0" t="s">
        <v>2072</v>
      </c>
      <c r="C44" s="1090"/>
      <c r="D44" s="1090"/>
      <c r="E44" s="1090"/>
      <c r="F44" s="1090"/>
      <c r="G44" s="1060" t="s">
        <v>2356</v>
      </c>
      <c r="H44" s="1061"/>
      <c r="I44" s="1061"/>
      <c r="J44" s="1061"/>
      <c r="K44" s="1061"/>
      <c r="L44" s="1061"/>
      <c r="M44" s="1061"/>
      <c r="N44" s="1061"/>
      <c r="O44" s="1061"/>
      <c r="P44" s="1061"/>
      <c r="Q44" s="1061"/>
      <c r="R44" s="1061"/>
      <c r="S44" s="1061"/>
      <c r="T44" s="1062"/>
      <c r="U44" s="118"/>
      <c r="V44" s="438" t="str">
        <f>IFERROR(IF(OR(G9="特定加算Ⅰ",G9="特定加算Ⅱ"),"✓",""),"")</f>
        <v/>
      </c>
      <c r="W44" s="1019" t="s">
        <v>14</v>
      </c>
      <c r="X44" s="1020"/>
      <c r="Y44" s="1020"/>
      <c r="Z44" s="1021"/>
      <c r="AA44" s="1038" t="s">
        <v>12</v>
      </c>
      <c r="AB44" s="1039"/>
      <c r="AC44" s="120"/>
      <c r="AD44" s="1011" t="s">
        <v>14</v>
      </c>
      <c r="AE44" s="1011"/>
      <c r="AF44" s="1011"/>
      <c r="AG44" s="1011"/>
      <c r="AH44" s="1011"/>
      <c r="AI44" s="1038" t="s">
        <v>12</v>
      </c>
      <c r="AJ44" s="1039"/>
      <c r="AK44" s="120"/>
      <c r="AL44" s="1011" t="s">
        <v>14</v>
      </c>
      <c r="AM44" s="1011"/>
      <c r="AN44" s="1011"/>
      <c r="AO44" s="1011"/>
      <c r="AP44" s="1011"/>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090"/>
      <c r="C45" s="1090"/>
      <c r="D45" s="1090"/>
      <c r="E45" s="1090"/>
      <c r="F45" s="1090"/>
      <c r="G45" s="1066"/>
      <c r="H45" s="1067"/>
      <c r="I45" s="1067"/>
      <c r="J45" s="1067"/>
      <c r="K45" s="1067"/>
      <c r="L45" s="1067"/>
      <c r="M45" s="1067"/>
      <c r="N45" s="1067"/>
      <c r="O45" s="1067"/>
      <c r="P45" s="1067"/>
      <c r="Q45" s="1067"/>
      <c r="R45" s="1067"/>
      <c r="S45" s="1067"/>
      <c r="T45" s="1068"/>
      <c r="U45" s="118"/>
      <c r="V45" s="438" t="str">
        <f>IFERROR(IF(G9="特定加算なし","✓",""),"")</f>
        <v/>
      </c>
      <c r="W45" s="1019" t="s">
        <v>15</v>
      </c>
      <c r="X45" s="1020"/>
      <c r="Y45" s="1020"/>
      <c r="Z45" s="1021"/>
      <c r="AA45" s="1038"/>
      <c r="AB45" s="1039"/>
      <c r="AC45" s="120"/>
      <c r="AD45" s="1011" t="s">
        <v>15</v>
      </c>
      <c r="AE45" s="1011"/>
      <c r="AF45" s="1011"/>
      <c r="AG45" s="1011"/>
      <c r="AH45" s="1011"/>
      <c r="AI45" s="1038"/>
      <c r="AJ45" s="1039"/>
      <c r="AK45" s="120"/>
      <c r="AL45" s="1011" t="s">
        <v>15</v>
      </c>
      <c r="AM45" s="1011"/>
      <c r="AN45" s="1011"/>
      <c r="AO45" s="1011"/>
      <c r="AP45" s="1011"/>
      <c r="AS45" s="998"/>
      <c r="AT45" s="999"/>
      <c r="AU45" s="999"/>
      <c r="AV45" s="999"/>
      <c r="AW45" s="999"/>
      <c r="AX45" s="999"/>
      <c r="AY45" s="999"/>
      <c r="AZ45" s="999"/>
      <c r="BA45" s="999"/>
      <c r="BB45" s="999"/>
      <c r="BC45" s="999"/>
      <c r="BD45" s="999"/>
      <c r="BE45" s="999"/>
      <c r="BF45" s="999"/>
      <c r="BG45" s="999"/>
      <c r="BH45" s="1000"/>
      <c r="BO45" s="138"/>
    </row>
    <row r="46" spans="2:82" ht="6.75" customHeight="1">
      <c r="B46" s="124"/>
      <c r="AJ46" s="139"/>
      <c r="AK46" s="139"/>
      <c r="AL46" s="139"/>
      <c r="AM46" s="139"/>
      <c r="AN46" s="139"/>
      <c r="AO46" s="139"/>
      <c r="AP46" s="139"/>
    </row>
    <row r="47" spans="2:82" ht="21" customHeight="1">
      <c r="B47" s="1049" t="s">
        <v>2136</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7"/>
      <c r="C48" s="1088"/>
      <c r="D48" s="1088"/>
      <c r="E48" s="1088"/>
      <c r="F48" s="1089"/>
      <c r="G48" s="1045" t="str">
        <f>IF(F15=4,"R6.4～R6.5",IF(F15=5,"R6.5",""))</f>
        <v>R6.4～R6.5</v>
      </c>
      <c r="H48" s="1046"/>
      <c r="I48" s="1046"/>
      <c r="J48" s="1046"/>
      <c r="K48" s="1046"/>
      <c r="L48" s="1046"/>
      <c r="M48" s="1046"/>
      <c r="N48" s="1046"/>
      <c r="O48" s="1046"/>
      <c r="P48" s="1046"/>
      <c r="Q48" s="1046"/>
      <c r="R48" s="1046"/>
      <c r="S48" s="1046"/>
      <c r="T48" s="1046"/>
      <c r="U48" s="1046"/>
      <c r="V48" s="1046"/>
      <c r="W48" s="1046"/>
      <c r="X48" s="1046"/>
      <c r="Y48" s="1046"/>
      <c r="Z48" s="1047"/>
      <c r="AA48" s="1038" t="s">
        <v>12</v>
      </c>
      <c r="AB48" s="1039"/>
      <c r="AC48" s="1041" t="str">
        <f>IF(OR(F15=4,F15=5),"R6.6","R"&amp;D15&amp;"."&amp;F15)&amp;"～R"&amp;K15&amp;"."&amp;M15</f>
        <v>R6.6～R7.3</v>
      </c>
      <c r="AD48" s="1041"/>
      <c r="AE48" s="1041"/>
      <c r="AF48" s="1041"/>
      <c r="AG48" s="1041"/>
      <c r="AH48" s="1041"/>
      <c r="AS48" s="1015" t="str">
        <f>IFERROR(IF(AND(OR(AP58=1,AP58=2),OR(AP59=1,AP59=2),OR(AP60=1,AP60=2)),"処遇加算Ⅰ",IF(AND(OR(AP58=1,AP58=2),OR(AP59=1,AP59=2),OR(AP60=0,AP60=3)),"処遇加算Ⅱ",IF(OR(OR(AP58=1,AP58=2),OR(AP59=1,AP59=2)),"処遇加算Ⅲ",""))),"")</f>
        <v/>
      </c>
      <c r="AT48" s="1015"/>
      <c r="AU48" s="1015"/>
      <c r="AV48" s="1015"/>
      <c r="AW48" s="1015" t="str">
        <f>IFERROR(IF(AND(AP61=1,AP62=1,AP63=1),"特定加算Ⅰ",IF(AND(AP61=1,AP62=2,AP63=1),"特定加算Ⅱ",IF(OR(AP61=2,AP62=2,AP63=2),"特定加算なし",""))),"")</f>
        <v>特定加算なし</v>
      </c>
      <c r="AX48" s="1015"/>
      <c r="AY48" s="1015"/>
      <c r="AZ48" s="1015"/>
      <c r="BA48" s="1015" t="str">
        <f>IFERROR(IF(OR(L9="ベア加算",AP57=1),"ベア加算",IF(AP57=2,"ベア加算なし","")),"")</f>
        <v/>
      </c>
      <c r="BB48" s="1015"/>
      <c r="BC48" s="1015"/>
      <c r="BD48" s="1015"/>
      <c r="BE48" s="1166" t="str">
        <f>AS48&amp;AW48&amp;BA48</f>
        <v>特定加算なし</v>
      </c>
      <c r="BF48" s="1166"/>
      <c r="BG48" s="1166"/>
      <c r="BH48" s="1166"/>
      <c r="BI48" s="1166"/>
      <c r="BJ48" s="1166"/>
      <c r="BK48" s="1166"/>
      <c r="BL48" s="1166"/>
      <c r="BM48" s="1166"/>
      <c r="BN48" s="1166"/>
      <c r="BO48" s="1166"/>
      <c r="BP48" s="1166"/>
      <c r="BQ48" s="141"/>
      <c r="BR48" s="141"/>
      <c r="BS48" s="141"/>
      <c r="BT48" s="141"/>
      <c r="BU48" s="141"/>
      <c r="BV48" s="141"/>
      <c r="BW48" s="141"/>
      <c r="BX48" s="141"/>
      <c r="BY48" s="141"/>
      <c r="BZ48" s="141"/>
      <c r="CD48" s="142"/>
    </row>
    <row r="49" spans="2:86" ht="18" customHeight="1">
      <c r="B49" s="1072" t="s">
        <v>2015</v>
      </c>
      <c r="C49" s="1073"/>
      <c r="D49" s="1073"/>
      <c r="E49" s="1073"/>
      <c r="F49" s="1074"/>
      <c r="G49" s="1042" t="str">
        <f>IFERROR(IF(AND(OR(AH58=1,AH58=2),OR(AH59=1,AH59=2),OR(AH60=1,AH60=2)),"処遇加算Ⅰ",IF(AND(OR(AH58=1,AH58=2),OR(AH59=1,AH59=2),OR(AH60=0,AH60=3)),"処遇加算Ⅱ",IF(OR(OR(AH58=1,AH58=2),OR(AH59=1,AH59=2)),"処遇加算Ⅲ",""))),"")</f>
        <v/>
      </c>
      <c r="H49" s="1043"/>
      <c r="I49" s="1043"/>
      <c r="J49" s="1043"/>
      <c r="K49" s="1044"/>
      <c r="L49" s="1057" t="str">
        <f>IFERROR(IF(G9="","",IF(AND(AH61=1,AH62=1,AH63=1),"特定加算Ⅰ",IF(AND(AH61=1,AH62=2,AH63=1),"特定加算Ⅱ",IF(OR(AH61=2,AH62=2,AH63=2),"特定加算なし","")))),"")</f>
        <v/>
      </c>
      <c r="M49" s="1058"/>
      <c r="N49" s="1058"/>
      <c r="O49" s="1058"/>
      <c r="P49" s="1059"/>
      <c r="Q49" s="1078" t="str">
        <f>IFERROR(IF(OR(L9="ベア加算",AND(L9="ベア加算なし",AH57=1)),"ベア加算",IF(AH57=2,"ベア加算なし","")),"")</f>
        <v/>
      </c>
      <c r="R49" s="1043"/>
      <c r="S49" s="1043"/>
      <c r="T49" s="1043"/>
      <c r="U49" s="1079"/>
      <c r="V49" s="1080" t="s">
        <v>10</v>
      </c>
      <c r="W49" s="1081"/>
      <c r="X49" s="1081"/>
      <c r="Y49" s="1081"/>
      <c r="Z49" s="1081"/>
      <c r="AA49" s="1040"/>
      <c r="AB49" s="1040"/>
      <c r="AC49" s="1022" t="str">
        <f>IFERROR(VLOOKUP(BE48,【参考】数式用2!E6:F23,2,FALSE),"")</f>
        <v/>
      </c>
      <c r="AD49" s="1023"/>
      <c r="AE49" s="1023"/>
      <c r="AF49" s="1023"/>
      <c r="AG49" s="1023"/>
      <c r="AH49" s="1024"/>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2" t="s">
        <v>2016</v>
      </c>
      <c r="C50" s="1073"/>
      <c r="D50" s="1073"/>
      <c r="E50" s="1073"/>
      <c r="F50" s="1074"/>
      <c r="G50" s="1025" t="str">
        <f>IFERROR(VLOOKUP(Y5,【参考】数式用!$A$5:$J$37,MATCH(G49,【参考】数式用!$B$4:$J$4,0)+1,0),"")</f>
        <v/>
      </c>
      <c r="H50" s="1026"/>
      <c r="I50" s="1026"/>
      <c r="J50" s="1026"/>
      <c r="K50" s="1027"/>
      <c r="L50" s="1028" t="str">
        <f>IFERROR(VLOOKUP(Y5,【参考】数式用!$A$5:$J$37,MATCH(L49,【参考】数式用!$B$4:$J$4,0)+1,0),"")</f>
        <v/>
      </c>
      <c r="M50" s="1029"/>
      <c r="N50" s="1029"/>
      <c r="O50" s="1029"/>
      <c r="P50" s="1030"/>
      <c r="Q50" s="1031" t="str">
        <f>IFERROR(VLOOKUP(Y5,【参考】数式用!$A$5:$J$37,MATCH(Q49,【参考】数式用!$B$4:$J$4,0)+1,0),"")</f>
        <v/>
      </c>
      <c r="R50" s="1026"/>
      <c r="S50" s="1026"/>
      <c r="T50" s="1026"/>
      <c r="U50" s="1032"/>
      <c r="V50" s="1033">
        <f>SUM(G50,L50,Q50)</f>
        <v>0</v>
      </c>
      <c r="W50" s="1034"/>
      <c r="X50" s="1034"/>
      <c r="Y50" s="1034"/>
      <c r="Z50" s="1034"/>
      <c r="AA50" s="1040"/>
      <c r="AB50" s="1040"/>
      <c r="AC50" s="1035" t="str">
        <f>IFERROR(VLOOKUP(Y5,【参考】数式用!$A$5:$AB$37,MATCH(AC49,【参考】数式用!$B$4:$AB$4,0)+1,FALSE),"")</f>
        <v/>
      </c>
      <c r="AD50" s="1036"/>
      <c r="AE50" s="1036"/>
      <c r="AF50" s="1036"/>
      <c r="AG50" s="1036"/>
      <c r="AH50" s="1037"/>
      <c r="AS50" s="1014" t="s">
        <v>2046</v>
      </c>
      <c r="AT50" s="1014"/>
      <c r="AU50" s="1014"/>
      <c r="AV50" s="1014"/>
      <c r="AW50" s="1014" t="s">
        <v>2047</v>
      </c>
      <c r="AX50" s="1014"/>
      <c r="AY50" s="1014"/>
      <c r="AZ50" s="1014"/>
      <c r="BA50" s="1014" t="s">
        <v>13</v>
      </c>
      <c r="BB50" s="1014"/>
      <c r="BC50" s="1014"/>
      <c r="BD50" s="1014"/>
      <c r="BE50" s="1014" t="s">
        <v>2048</v>
      </c>
      <c r="BF50" s="1014"/>
      <c r="BG50" s="1014"/>
      <c r="BH50" s="1014"/>
      <c r="BI50" s="1014" t="s">
        <v>2051</v>
      </c>
      <c r="BJ50" s="1014"/>
      <c r="BK50" s="1014"/>
      <c r="BL50" s="1014"/>
      <c r="BM50" s="141"/>
      <c r="BN50" s="1014" t="s">
        <v>2050</v>
      </c>
      <c r="BO50" s="1014"/>
      <c r="BP50" s="1014"/>
      <c r="BQ50" s="1014"/>
      <c r="BR50" s="1014"/>
      <c r="BS50" s="1014"/>
      <c r="BT50" s="141"/>
      <c r="BV50" s="1003" t="s">
        <v>2053</v>
      </c>
      <c r="BW50" s="1004"/>
      <c r="BX50" s="1004"/>
      <c r="BY50" s="1004"/>
      <c r="BZ50" s="1004"/>
      <c r="CA50" s="1005"/>
      <c r="CD50" s="142"/>
    </row>
    <row r="51" spans="2:86" ht="17.25" customHeight="1">
      <c r="B51" s="1016" t="s">
        <v>2120</v>
      </c>
      <c r="C51" s="1017"/>
      <c r="D51" s="1017"/>
      <c r="E51" s="1017"/>
      <c r="F51" s="1018"/>
      <c r="G51" s="1048" t="str">
        <f>IFERROR(ROUNDDOWN(ROUND(AM5*G50,0),0)*H53,"")</f>
        <v/>
      </c>
      <c r="H51" s="1048"/>
      <c r="I51" s="1048"/>
      <c r="J51" s="1048"/>
      <c r="K51" s="55" t="s">
        <v>2116</v>
      </c>
      <c r="L51" s="1129" t="str">
        <f>IFERROR(ROUNDDOWN(ROUND(AM5*L50,0),0)*H53,"")</f>
        <v/>
      </c>
      <c r="M51" s="1130"/>
      <c r="N51" s="1130"/>
      <c r="O51" s="1130"/>
      <c r="P51" s="55" t="s">
        <v>2116</v>
      </c>
      <c r="Q51" s="1054" t="str">
        <f>IFERROR(ROUNDDOWN(ROUND(AM5*Q50,0),0)*H53,"")</f>
        <v/>
      </c>
      <c r="R51" s="1048"/>
      <c r="S51" s="1048"/>
      <c r="T51" s="1048"/>
      <c r="U51" s="56" t="s">
        <v>2116</v>
      </c>
      <c r="V51" s="1055">
        <f>IFERROR(SUM(G51,L51,Q51),"")</f>
        <v>0</v>
      </c>
      <c r="W51" s="1056"/>
      <c r="X51" s="1056"/>
      <c r="Y51" s="1056"/>
      <c r="Z51" s="57" t="s">
        <v>2116</v>
      </c>
      <c r="AB51" s="58"/>
      <c r="AC51" s="1054" t="str">
        <f>IFERROR(ROUNDDOWN(ROUND(AM5*AC50,0),0)*AD53,"")</f>
        <v/>
      </c>
      <c r="AD51" s="1048"/>
      <c r="AE51" s="1048"/>
      <c r="AF51" s="1048"/>
      <c r="AG51" s="1048"/>
      <c r="AH51" s="56" t="s">
        <v>2116</v>
      </c>
      <c r="AS51" s="1013" t="str">
        <f>IFERROR(ROUNDDOWN(ROUND(AM5*(G50-B10),0),0)*H53,"")</f>
        <v/>
      </c>
      <c r="AT51" s="1013"/>
      <c r="AU51" s="1013"/>
      <c r="AV51" s="1013"/>
      <c r="AW51" s="1013" t="str">
        <f>IFERROR(ROUNDDOWN(ROUND(AM5*(L50-G10),0),0)*H53,"")</f>
        <v/>
      </c>
      <c r="AX51" s="1013"/>
      <c r="AY51" s="1013"/>
      <c r="AZ51" s="1013"/>
      <c r="BA51" s="1013" t="str">
        <f>IFERROR(ROUNDDOWN(ROUND(AM5*(Q50-L10),0),0)*H53,"")</f>
        <v/>
      </c>
      <c r="BB51" s="1013"/>
      <c r="BC51" s="1013"/>
      <c r="BD51" s="1013"/>
      <c r="BE51" s="1013" t="str">
        <f>IFERROR(ROUNDDOWN(ROUND(AM5*(AC50-Q10),0),0)*AD53,"")</f>
        <v/>
      </c>
      <c r="BF51" s="1013"/>
      <c r="BG51" s="1013"/>
      <c r="BH51" s="1013"/>
      <c r="BI51" s="1013">
        <f>SUM(AS51:BH51)</f>
        <v>0</v>
      </c>
      <c r="BJ51" s="1013"/>
      <c r="BK51" s="1013"/>
      <c r="BL51" s="1013"/>
      <c r="BM51" s="141"/>
      <c r="BN51" s="1013" t="str">
        <f>IFERROR(ROUNDDOWN(ROUNDDOWN(ROUND(AM5*(VLOOKUP(Y5,【参考】数式用!$A$5:$AB$37,14,FALSE)),0),0)*AD53*0.5,0),"")</f>
        <v/>
      </c>
      <c r="BO51" s="1013"/>
      <c r="BP51" s="1013"/>
      <c r="BQ51" s="1013"/>
      <c r="BR51" s="1013"/>
      <c r="BS51" s="1013"/>
      <c r="BT51" s="141"/>
      <c r="BV51" s="1006">
        <f>IF(AND(Q49="ベア加算なし",BA48="ベア加算"),ROUNDDOWN(ROUND(AM5*VLOOKUP(Y5,【参考】数式用!$A$5:$AB$37,9,FALSE),0),0)*AD53,0)</f>
        <v>0</v>
      </c>
      <c r="BW51" s="1007"/>
      <c r="BX51" s="1007"/>
      <c r="BY51" s="1007"/>
      <c r="BZ51" s="1007"/>
      <c r="CA51" s="1008"/>
      <c r="CD51" s="142"/>
    </row>
    <row r="52" spans="2:86" ht="13.5" customHeight="1">
      <c r="B52" s="1016"/>
      <c r="C52" s="1017"/>
      <c r="D52" s="1017"/>
      <c r="E52" s="1017"/>
      <c r="F52" s="1018"/>
      <c r="G52" s="1052" t="str">
        <f>IFERROR("("&amp;TEXT(G51/H53,"#,##0円")&amp;"/月)","")</f>
        <v/>
      </c>
      <c r="H52" s="1053"/>
      <c r="I52" s="1053"/>
      <c r="J52" s="1053"/>
      <c r="K52" s="1053"/>
      <c r="L52" s="1050" t="str">
        <f>IFERROR("("&amp;TEXT(L51/H53,"#,##0円")&amp;"/月)","")</f>
        <v/>
      </c>
      <c r="M52" s="1051"/>
      <c r="N52" s="1051"/>
      <c r="O52" s="1051"/>
      <c r="P52" s="1052"/>
      <c r="Q52" s="1053" t="str">
        <f>IFERROR("("&amp;TEXT(Q51/H53,"#,##0円")&amp;"/月)","")</f>
        <v/>
      </c>
      <c r="R52" s="1053"/>
      <c r="S52" s="1053"/>
      <c r="T52" s="1053"/>
      <c r="U52" s="1053"/>
      <c r="V52" s="1053" t="str">
        <f>IFERROR("("&amp;TEXT(V51/H53,"#,##0円")&amp;"/月)","")</f>
        <v>(0円/月)</v>
      </c>
      <c r="W52" s="1053"/>
      <c r="X52" s="1053"/>
      <c r="Y52" s="1053"/>
      <c r="Z52" s="1053"/>
      <c r="AB52" s="58"/>
      <c r="AC52" s="1050" t="str">
        <f>IFERROR("("&amp;TEXT(AC51/AD53,"#,##0円")&amp;"/月)","")</f>
        <v/>
      </c>
      <c r="AD52" s="1051"/>
      <c r="AE52" s="1051"/>
      <c r="AF52" s="1051"/>
      <c r="AG52" s="1051"/>
      <c r="AH52" s="105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1" t="s">
        <v>215</v>
      </c>
      <c r="V56" s="1211"/>
      <c r="W56" s="1211"/>
      <c r="X56" s="1211"/>
      <c r="Y56" s="1211"/>
      <c r="Z56" s="1211"/>
      <c r="AA56" s="536"/>
      <c r="AB56" s="537"/>
      <c r="AC56" s="1211" t="str">
        <f>IF(F15=4,"R6.4～R6.5",IF(F15=5,"R6.5",""))</f>
        <v>R6.4～R6.5</v>
      </c>
      <c r="AD56" s="1211"/>
      <c r="AE56" s="1211"/>
      <c r="AF56" s="1211"/>
      <c r="AG56" s="1211"/>
      <c r="AH56" s="1211"/>
      <c r="AI56" s="538"/>
      <c r="AJ56" s="537"/>
      <c r="AK56" s="1211" t="str">
        <f>IF(OR(F15=4,F15=5),"R6.6","R"&amp;D15&amp;"."&amp;F15)&amp;"～R"&amp;K15&amp;"."&amp;M15</f>
        <v>R6.6～R7.3</v>
      </c>
      <c r="AL56" s="1211"/>
      <c r="AM56" s="1211"/>
      <c r="AN56" s="1211"/>
      <c r="AO56" s="1211"/>
      <c r="AP56" s="1211"/>
      <c r="AQ56" s="145"/>
      <c r="AR56" s="145"/>
      <c r="AS56" s="1172" t="s">
        <v>2202</v>
      </c>
      <c r="AT56" s="1172"/>
      <c r="AU56" s="1172"/>
      <c r="AV56" s="1172"/>
      <c r="AW56" s="1172" t="s">
        <v>2201</v>
      </c>
      <c r="AX56" s="1172"/>
      <c r="AY56" s="1172"/>
      <c r="AZ56" s="1172"/>
    </row>
    <row r="57" spans="2:86" ht="15.95" customHeight="1">
      <c r="U57" s="1212" t="s">
        <v>2054</v>
      </c>
      <c r="V57" s="1212"/>
      <c r="W57" s="1212"/>
      <c r="X57" s="1212"/>
      <c r="Y57" s="1212"/>
      <c r="Z57" s="539" t="str">
        <f>IF(AND(B9&lt;&gt;"処遇加算なし",F15=4),IF(V21="✓",1,IF(V22="✓",2,"")),"")</f>
        <v/>
      </c>
      <c r="AA57" s="536"/>
      <c r="AB57" s="537"/>
      <c r="AC57" s="1212" t="s">
        <v>2054</v>
      </c>
      <c r="AD57" s="1212"/>
      <c r="AE57" s="1212"/>
      <c r="AF57" s="1212"/>
      <c r="AG57" s="1212"/>
      <c r="AH57" s="425">
        <f>IF(AND(F15&lt;&gt;4,F15&lt;&gt;5),0,IF(AT8="○",1,0))</f>
        <v>0</v>
      </c>
      <c r="AI57" s="537"/>
      <c r="AJ57" s="537"/>
      <c r="AK57" s="1212" t="s">
        <v>2054</v>
      </c>
      <c r="AL57" s="1212"/>
      <c r="AM57" s="1212"/>
      <c r="AN57" s="1212"/>
      <c r="AO57" s="1212"/>
      <c r="AP57" s="425">
        <f>IF(AT8="○",1,0)</f>
        <v>0</v>
      </c>
      <c r="AQ57" s="145"/>
      <c r="AR57" s="145"/>
      <c r="AS57" s="1180"/>
      <c r="AT57" s="1180"/>
      <c r="AU57" s="1180"/>
      <c r="AV57" s="1180"/>
      <c r="AW57" s="1173"/>
      <c r="AX57" s="1173"/>
      <c r="AY57" s="1173"/>
      <c r="AZ57" s="1173"/>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14" t="str">
        <f>IF(OR(AND(Z58=1,AH58=3),AND(Z58=1,AP58=3),AND(Z58=2,AH58=3,AH59=3),AND(Z58=2,AP58=3,AP59=3)),"○","")</f>
        <v/>
      </c>
      <c r="AT58" s="1014"/>
      <c r="AU58" s="1014"/>
      <c r="AV58" s="1014"/>
      <c r="AW58" s="1014" t="str">
        <f>IF(OR(AND(Z58=1,AH58=2),AND(Z58=1,AP58=2),AND(Z58=2,AH58=2,AH59=2),AND(Z58=2,AP58=2,AP59=2)),"○","")</f>
        <v/>
      </c>
      <c r="AX58" s="1014"/>
      <c r="AY58" s="1014"/>
      <c r="AZ58" s="1014"/>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14" t="str">
        <f>IF(OR(AND(Z59=1,AH59=3),AND(Z59=1,AP59=3),AND(Z59=2,AH58=3,AH59=3),AND(Z59=2,AP58=3,AP59=3)),"○","")</f>
        <v/>
      </c>
      <c r="AT59" s="1014"/>
      <c r="AU59" s="1014"/>
      <c r="AV59" s="1014"/>
      <c r="AW59" s="1014" t="str">
        <f>IF(OR(AND(Z59=1,AH58=2),AND(Z59=1,AP58=2),AND(Z59=2,AH58=2,AH59=2),AND(Z59=2,AP58=2,AP59=2)),"○","")</f>
        <v/>
      </c>
      <c r="AX59" s="1014"/>
      <c r="AY59" s="1014"/>
      <c r="AZ59" s="1014"/>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174" t="str">
        <f>IF(OR(AND(Z60=1,AH60=3),AND(Z60=1,AP60=3)),"○","")</f>
        <v/>
      </c>
      <c r="AT60" s="1174"/>
      <c r="AU60" s="1174"/>
      <c r="AV60" s="1174"/>
      <c r="AW60" s="1174" t="str">
        <f>IF(OR(AND(Z60=1,AH60=2),AND(Z60=1,AP60=2)),"○","")</f>
        <v/>
      </c>
      <c r="AX60" s="1174"/>
      <c r="AY60" s="1174"/>
      <c r="AZ60" s="1174"/>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14" t="str">
        <f>IF(OR(AND(Z61=1,AH61=2),AND(Z61=1,AP61=2)),"○","")</f>
        <v/>
      </c>
      <c r="AT61" s="1014"/>
      <c r="AU61" s="1014"/>
      <c r="AV61" s="1014"/>
      <c r="AW61" s="1175" t="str">
        <f>IF(OR((AD61-AL61)&lt;0,(AD61-AT61)&lt;0),"!","")</f>
        <v/>
      </c>
      <c r="AX61" s="1175"/>
      <c r="AY61" s="1175"/>
      <c r="AZ61" s="117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14" t="str">
        <f>IF(OR(AND(Z62=1,AH62=2),AND(Z62=1,AP62=2)),"○","")</f>
        <v/>
      </c>
      <c r="AT62" s="1014"/>
      <c r="AU62" s="1014"/>
      <c r="AV62" s="1014"/>
      <c r="AW62" s="1175" t="str">
        <f>IF(OR((AD62-AL62)&lt;0,(AD62-AT62)&lt;0),"!","")</f>
        <v/>
      </c>
      <c r="AX62" s="1175"/>
      <c r="AY62" s="1175"/>
      <c r="AZ62" s="1175"/>
      <c r="BP62" s="151"/>
      <c r="BR62" s="151"/>
      <c r="BS62" s="151"/>
      <c r="BT62" s="151"/>
      <c r="BU62" s="151"/>
      <c r="BV62" s="151"/>
      <c r="BW62" s="151"/>
      <c r="BX62" s="151"/>
      <c r="BY62" s="151"/>
      <c r="BZ62" s="151"/>
      <c r="CA62" s="151"/>
      <c r="CB62" s="151"/>
      <c r="CC62" s="151"/>
      <c r="CD62" s="151"/>
      <c r="CE62" s="151"/>
      <c r="CF62" s="151"/>
      <c r="CH62" s="154"/>
    </row>
    <row r="63" spans="2:86" ht="15.95" customHeight="1">
      <c r="U63" s="1212" t="s">
        <v>2060</v>
      </c>
      <c r="V63" s="1212"/>
      <c r="W63" s="1212"/>
      <c r="X63" s="1212"/>
      <c r="Y63" s="1212"/>
      <c r="Z63" s="539" t="str">
        <f>IF(AND(B9&lt;&gt;"処遇加算なし",F15=4),IF(V44="✓",1,IF(V45="✓",2,"")),"")</f>
        <v/>
      </c>
      <c r="AA63" s="536"/>
      <c r="AB63" s="537"/>
      <c r="AC63" s="1212" t="s">
        <v>2060</v>
      </c>
      <c r="AD63" s="1212"/>
      <c r="AE63" s="1212"/>
      <c r="AF63" s="1212"/>
      <c r="AG63" s="1212"/>
      <c r="AH63" s="425">
        <f>IF(AND(F15&lt;&gt;4,F15&lt;&gt;5),0,IF(AZ8="○",1,2))</f>
        <v>2</v>
      </c>
      <c r="AI63" s="537"/>
      <c r="AJ63" s="537"/>
      <c r="AK63" s="1212" t="s">
        <v>2060</v>
      </c>
      <c r="AL63" s="1212"/>
      <c r="AM63" s="1212"/>
      <c r="AN63" s="1212"/>
      <c r="AO63" s="1212"/>
      <c r="AP63" s="425">
        <f>IF(AZ8="○",1,2)</f>
        <v>2</v>
      </c>
      <c r="AQ63" s="145"/>
      <c r="AR63" s="145"/>
      <c r="AS63" s="1014" t="str">
        <f>IF(OR(AND(Z63=1,AH63=2),AND(Z63=1,AP63=2)),"○","")</f>
        <v/>
      </c>
      <c r="AT63" s="1014"/>
      <c r="AU63" s="1014"/>
      <c r="AV63" s="1014"/>
      <c r="AW63" s="1175" t="str">
        <f>IF(OR((AD63-AL63)&lt;0,(AD63-AT63)&lt;0),"!","")</f>
        <v/>
      </c>
      <c r="AX63" s="1175"/>
      <c r="AY63" s="1175"/>
      <c r="AZ63" s="117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3FFA95C-C28C-4336-8540-02EE2C871C81}">
      <formula1>0</formula1>
    </dataValidation>
    <dataValidation type="list" allowBlank="1" showInputMessage="1" showErrorMessage="1" sqref="AL41:AP41" xr:uid="{6E1A8177-8C36-4294-9F5C-C0E99E71866F}">
      <formula1>INDIRECT(BF1)</formula1>
    </dataValidation>
    <dataValidation type="list" allowBlank="1" showInputMessage="1" showErrorMessage="1" sqref="AD41:AH41" xr:uid="{4FFF0984-1C7C-4726-A0A9-59EA7755C6EA}">
      <formula1>INDIRECT(BF1)</formula1>
    </dataValidation>
    <dataValidation type="textLength" operator="equal" allowBlank="1" showInputMessage="1" showErrorMessage="1" error="10桁の事業所番号を入力してください。_x000a_（桁数が異なるとエラーになります）" sqref="B5:F5" xr:uid="{F013229F-4E96-4EED-B4E3-B683B91D6F55}">
      <formula1>10</formula1>
    </dataValidation>
    <dataValidation type="list" allowBlank="1" showInputMessage="1" showErrorMessage="1" sqref="K15:K16 D15:D16" xr:uid="{5C9B09D3-8D82-4718-999D-E96C85809AA4}">
      <formula1>"6,7"</formula1>
    </dataValidation>
    <dataValidation type="list" allowBlank="1" showInputMessage="1" showErrorMessage="1" sqref="M15:M16" xr:uid="{17A41438-FADC-4D5A-B008-31FA2C271DE6}">
      <formula1>"1,2,3,6,7,8,9,10,11,12"</formula1>
    </dataValidation>
    <dataValidation type="list" allowBlank="1" showInputMessage="1" showErrorMessage="1" sqref="M5:O5" xr:uid="{BD665C7F-6D35-42E6-B651-580B767714A2}">
      <formula1>INDIRECT(J5)</formula1>
    </dataValidation>
    <dataValidation type="list" allowBlank="1" showInputMessage="1" showErrorMessage="1" sqref="Y5:AD5" xr:uid="{BA5A46E1-F467-498B-B2EE-1DA7AF154390}">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DEEEE47-7F2C-4861-94C2-613B803FC90B}">
          <x14:formula1>
            <xm:f>【参考】数式用!$B$4:$E$4</xm:f>
          </x14:formula1>
          <xm:sqref>B9:F9</xm:sqref>
        </x14:dataValidation>
        <x14:dataValidation type="list" allowBlank="1" showInputMessage="1" showErrorMessage="1" xr:uid="{61CFC929-8174-42BC-8605-F2781FE79E38}">
          <x14:formula1>
            <xm:f>【参考】数式用!$F$4:$H$4</xm:f>
          </x14:formula1>
          <xm:sqref>G9</xm:sqref>
        </x14:dataValidation>
        <x14:dataValidation type="list" allowBlank="1" showInputMessage="1" showErrorMessage="1" xr:uid="{E965A181-2AA4-4E8D-A39D-47CBF7BE548E}">
          <x14:formula1>
            <xm:f>【参考】数式用!$I$4:$J$4</xm:f>
          </x14:formula1>
          <xm:sqref>L9</xm:sqref>
        </x14:dataValidation>
        <x14:dataValidation type="list" allowBlank="1" showInputMessage="1" showErrorMessage="1" xr:uid="{B9868901-1AF1-4CEF-A012-C3FB9120ECE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B40A6-28A4-42E8-BF2C-91BC6559A63F}">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3" t="s">
        <v>2325</v>
      </c>
      <c r="O1" s="1163"/>
      <c r="P1" s="1163"/>
      <c r="Q1" s="1163"/>
      <c r="R1" s="1163"/>
      <c r="S1" s="1163"/>
      <c r="T1" s="1163"/>
      <c r="U1" s="1163"/>
      <c r="V1" s="1163"/>
      <c r="W1" s="1163"/>
      <c r="X1" s="1163"/>
      <c r="Y1" s="1163"/>
      <c r="Z1" s="1163"/>
      <c r="AA1" s="1163"/>
      <c r="AB1" s="1163"/>
      <c r="AC1" s="1163"/>
      <c r="AD1" s="1163"/>
      <c r="AE1" s="1163"/>
      <c r="AF1" s="1009" t="s">
        <v>25</v>
      </c>
      <c r="AG1" s="1009"/>
      <c r="AH1" s="1009"/>
      <c r="AI1" s="1010" t="str">
        <f>IF(G5="","",G5)</f>
        <v/>
      </c>
      <c r="AJ1" s="1010"/>
      <c r="AK1" s="1010"/>
      <c r="AL1" s="1010"/>
      <c r="AM1" s="1010"/>
      <c r="AN1" s="1010"/>
      <c r="AO1" s="1010"/>
      <c r="AP1" s="1010"/>
      <c r="AS1" s="1177" t="str">
        <f>B9&amp;G9&amp;L9</f>
        <v/>
      </c>
      <c r="AT1" s="1178"/>
      <c r="AU1" s="1178"/>
      <c r="AV1" s="1178"/>
      <c r="AW1" s="1178"/>
      <c r="AX1" s="1178"/>
      <c r="AY1" s="1178"/>
      <c r="AZ1" s="1178"/>
      <c r="BA1" s="1178"/>
      <c r="BB1" s="1178"/>
      <c r="BC1" s="1178"/>
      <c r="BD1" s="1178"/>
      <c r="BE1" s="1179"/>
      <c r="BF1" s="1176" t="str">
        <f>IFERROR(VLOOKUP(Y5,【参考】数式用!$AH$2:$AI$34,2,FALSE),"")</f>
        <v/>
      </c>
      <c r="BG1" s="1176"/>
      <c r="BH1" s="1176"/>
      <c r="BI1" s="1176"/>
      <c r="BJ1" s="1176"/>
      <c r="BK1" s="1176"/>
      <c r="BL1" s="1176"/>
      <c r="BM1" s="1176"/>
      <c r="BN1" s="1176"/>
      <c r="BO1" s="1176"/>
      <c r="BP1" s="1176"/>
      <c r="CE1" s="74" t="s">
        <v>2189</v>
      </c>
    </row>
    <row r="2" spans="1:88" s="75" customFormat="1" ht="19.5" customHeight="1" thickBot="1">
      <c r="C2" s="73"/>
      <c r="D2" s="73"/>
      <c r="E2" s="73"/>
      <c r="F2" s="73"/>
      <c r="G2" s="73"/>
      <c r="H2" s="73"/>
      <c r="I2" s="73"/>
      <c r="J2" s="73"/>
      <c r="K2" s="73"/>
      <c r="L2" s="73"/>
      <c r="M2" s="73"/>
      <c r="N2" s="1163"/>
      <c r="O2" s="1163"/>
      <c r="P2" s="1163"/>
      <c r="Q2" s="1163"/>
      <c r="R2" s="1163"/>
      <c r="S2" s="1163"/>
      <c r="T2" s="1163"/>
      <c r="U2" s="1163"/>
      <c r="V2" s="1163"/>
      <c r="W2" s="1163"/>
      <c r="X2" s="1163"/>
      <c r="Y2" s="1163"/>
      <c r="Z2" s="1163"/>
      <c r="AA2" s="1163"/>
      <c r="AB2" s="1163"/>
      <c r="AC2" s="1163"/>
      <c r="AD2" s="1163"/>
      <c r="AE2" s="1163"/>
      <c r="AF2" s="73"/>
      <c r="AG2" s="73"/>
      <c r="AH2" s="73"/>
      <c r="AI2" s="73"/>
      <c r="AJ2" s="73"/>
      <c r="AK2" s="73"/>
      <c r="AL2" s="73"/>
      <c r="AM2" s="73"/>
      <c r="AN2" s="73"/>
      <c r="AO2" s="73"/>
      <c r="AP2" s="73"/>
      <c r="AQ2" s="532"/>
      <c r="AR2" s="532"/>
      <c r="CE2" s="1001" t="s">
        <v>2192</v>
      </c>
      <c r="CF2" s="1001"/>
      <c r="CG2" s="1001"/>
      <c r="CH2" s="1001"/>
      <c r="CI2" s="982" t="str">
        <f>IF(AI1&lt;&gt;"",1,"")</f>
        <v/>
      </c>
      <c r="CJ2" s="983"/>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1" t="s">
        <v>2186</v>
      </c>
      <c r="CF3" s="1001"/>
      <c r="CG3" s="1001"/>
      <c r="CH3" s="1001"/>
      <c r="CI3" s="987" t="str">
        <f>IF(AND(L9="ベア加算",Q49="ベア加算"),1,"")</f>
        <v/>
      </c>
      <c r="CJ3" s="988"/>
    </row>
    <row r="4" spans="1:88" ht="28.5" customHeight="1">
      <c r="B4" s="1082" t="s">
        <v>2237</v>
      </c>
      <c r="C4" s="1082"/>
      <c r="D4" s="1082"/>
      <c r="E4" s="1082"/>
      <c r="F4" s="1082"/>
      <c r="G4" s="1083" t="s">
        <v>0</v>
      </c>
      <c r="H4" s="1083"/>
      <c r="I4" s="1083"/>
      <c r="J4" s="1084" t="s">
        <v>1</v>
      </c>
      <c r="K4" s="1085"/>
      <c r="L4" s="1085"/>
      <c r="M4" s="1085"/>
      <c r="N4" s="1085"/>
      <c r="O4" s="1086"/>
      <c r="P4" s="1193" t="s">
        <v>2</v>
      </c>
      <c r="Q4" s="1194"/>
      <c r="R4" s="1194"/>
      <c r="S4" s="1194"/>
      <c r="T4" s="1194"/>
      <c r="U4" s="1194"/>
      <c r="V4" s="1194"/>
      <c r="W4" s="1194"/>
      <c r="X4" s="1195"/>
      <c r="Y4" s="1084" t="s">
        <v>3</v>
      </c>
      <c r="Z4" s="1085"/>
      <c r="AA4" s="1085"/>
      <c r="AB4" s="1085"/>
      <c r="AC4" s="1085"/>
      <c r="AD4" s="1086"/>
      <c r="AE4" s="1125" t="s">
        <v>2317</v>
      </c>
      <c r="AF4" s="1126"/>
      <c r="AG4" s="1126"/>
      <c r="AH4" s="1127"/>
      <c r="AI4" s="1125" t="s">
        <v>2318</v>
      </c>
      <c r="AJ4" s="1126"/>
      <c r="AK4" s="1126"/>
      <c r="AL4" s="1127"/>
      <c r="AM4" s="1125" t="s">
        <v>2319</v>
      </c>
      <c r="AN4" s="1126"/>
      <c r="AO4" s="1126"/>
      <c r="AP4" s="1127"/>
      <c r="AS4" s="83"/>
      <c r="AT4" s="1181" t="s">
        <v>2095</v>
      </c>
      <c r="AU4" s="1181" t="s">
        <v>2055</v>
      </c>
      <c r="AV4" s="1181" t="s">
        <v>2056</v>
      </c>
      <c r="AW4" s="1181" t="s">
        <v>2057</v>
      </c>
      <c r="AX4" s="1181" t="s">
        <v>2058</v>
      </c>
      <c r="AY4" s="1181" t="s">
        <v>2059</v>
      </c>
      <c r="AZ4" s="1181" t="s">
        <v>2094</v>
      </c>
      <c r="BA4" s="84"/>
      <c r="CE4" s="1001" t="s">
        <v>2191</v>
      </c>
      <c r="CF4" s="1001"/>
      <c r="CG4" s="1001"/>
      <c r="CH4" s="1001"/>
      <c r="CI4" s="989" t="str">
        <f>IF(OR(OR(G49="処遇加算Ⅰ",G49="処遇加算Ⅱ"),OR(AS48="処遇加算Ⅰ",AS48="処遇加算Ⅱ")),1,"")</f>
        <v/>
      </c>
      <c r="CJ4" s="990"/>
    </row>
    <row r="5" spans="1:88" ht="33" customHeight="1">
      <c r="B5" s="1141"/>
      <c r="C5" s="1141"/>
      <c r="D5" s="1141"/>
      <c r="E5" s="1141"/>
      <c r="F5" s="1141"/>
      <c r="G5" s="1142"/>
      <c r="H5" s="1142"/>
      <c r="I5" s="1142"/>
      <c r="J5" s="1143"/>
      <c r="K5" s="1143"/>
      <c r="L5" s="1143"/>
      <c r="M5" s="1144"/>
      <c r="N5" s="1144"/>
      <c r="O5" s="1144"/>
      <c r="P5" s="1215"/>
      <c r="Q5" s="1216"/>
      <c r="R5" s="1216"/>
      <c r="S5" s="1216"/>
      <c r="T5" s="1216"/>
      <c r="U5" s="1216"/>
      <c r="V5" s="1216"/>
      <c r="W5" s="1216"/>
      <c r="X5" s="1217"/>
      <c r="Y5" s="1128"/>
      <c r="Z5" s="1128"/>
      <c r="AA5" s="1128"/>
      <c r="AB5" s="1128"/>
      <c r="AC5" s="1128"/>
      <c r="AD5" s="1128"/>
      <c r="AE5" s="1196"/>
      <c r="AF5" s="1197"/>
      <c r="AG5" s="1197"/>
      <c r="AH5" s="1198"/>
      <c r="AI5" s="1196"/>
      <c r="AJ5" s="1197"/>
      <c r="AK5" s="1197"/>
      <c r="AL5" s="1198"/>
      <c r="AM5" s="1199">
        <f>AE5-AI5</f>
        <v>0</v>
      </c>
      <c r="AN5" s="1200"/>
      <c r="AO5" s="1200"/>
      <c r="AP5" s="1201"/>
      <c r="AS5" s="83"/>
      <c r="AT5" s="1182"/>
      <c r="AU5" s="1182"/>
      <c r="AV5" s="1182"/>
      <c r="AW5" s="1182"/>
      <c r="AX5" s="1182"/>
      <c r="AY5" s="1182"/>
      <c r="AZ5" s="1182"/>
      <c r="BA5" s="84"/>
      <c r="CE5" s="1001" t="s">
        <v>2185</v>
      </c>
      <c r="CF5" s="1001"/>
      <c r="CG5" s="1001"/>
      <c r="CH5" s="1001"/>
      <c r="CI5" s="989" t="str">
        <f>IF(OR(G49="処遇加算Ⅰ",AS48="処遇加算Ⅰ"),1,"")</f>
        <v/>
      </c>
      <c r="CJ5" s="990"/>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2"/>
      <c r="AU6" s="1182"/>
      <c r="AV6" s="1182"/>
      <c r="AW6" s="1182"/>
      <c r="AX6" s="1182"/>
      <c r="AY6" s="1182"/>
      <c r="AZ6" s="1182"/>
      <c r="BA6" s="84"/>
      <c r="CE6" s="1001" t="s">
        <v>2188</v>
      </c>
      <c r="CF6" s="1001"/>
      <c r="CG6" s="1001"/>
      <c r="CH6" s="1001"/>
      <c r="CI6" s="989" t="str">
        <f>IF(OR(AH61=1,AP61=1),1,"")</f>
        <v/>
      </c>
      <c r="CJ6" s="990"/>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3"/>
      <c r="AU7" s="1183"/>
      <c r="AV7" s="1183"/>
      <c r="AW7" s="1183"/>
      <c r="AX7" s="1183"/>
      <c r="AY7" s="1183"/>
      <c r="AZ7" s="1183"/>
      <c r="BA7" s="84"/>
      <c r="CE7" s="1002" t="s">
        <v>2187</v>
      </c>
      <c r="CF7" s="1002"/>
      <c r="CG7" s="1002"/>
      <c r="CH7" s="1002"/>
      <c r="CI7" s="989" t="str">
        <f>IF(AND(AH62=1,AD41=""),1,"")</f>
        <v/>
      </c>
      <c r="CJ7" s="990"/>
    </row>
    <row r="8" spans="1:88" ht="17.25" customHeight="1" thickBot="1">
      <c r="B8" s="1045" t="s">
        <v>2145</v>
      </c>
      <c r="C8" s="1046"/>
      <c r="D8" s="1046"/>
      <c r="E8" s="1046"/>
      <c r="F8" s="1046"/>
      <c r="G8" s="1046"/>
      <c r="H8" s="1046"/>
      <c r="I8" s="1046"/>
      <c r="J8" s="1046"/>
      <c r="K8" s="1046"/>
      <c r="L8" s="1046"/>
      <c r="M8" s="1046"/>
      <c r="N8" s="1046"/>
      <c r="O8" s="1046"/>
      <c r="P8" s="1046"/>
      <c r="Q8" s="1046"/>
      <c r="R8" s="1046"/>
      <c r="S8" s="1047"/>
      <c r="T8" s="1038" t="s">
        <v>12</v>
      </c>
      <c r="U8" s="1039"/>
      <c r="V8" s="1202" t="str">
        <f>IFERROR(IF(VLOOKUP(AS1,【参考】数式用2!E6:L23,3,FALSE)="","",VLOOKUP(AS1,【参考】数式用2!E6:L23,3,FALSE)),"")</f>
        <v/>
      </c>
      <c r="W8" s="1203"/>
      <c r="X8" s="1203"/>
      <c r="Y8" s="1203"/>
      <c r="Z8" s="1204"/>
      <c r="AA8" s="1184" t="str">
        <f>IFERROR(VLOOKUP(AS1,【参考】数式用2!E6:L23,4,FALSE),"")</f>
        <v/>
      </c>
      <c r="AB8" s="1184"/>
      <c r="AC8" s="1184"/>
      <c r="AD8" s="1184"/>
      <c r="AE8" s="1184"/>
      <c r="AF8" s="1184"/>
      <c r="AG8" s="1184"/>
      <c r="AH8" s="1184"/>
      <c r="AI8" s="1184"/>
      <c r="AJ8" s="1184"/>
      <c r="AK8" s="1184"/>
      <c r="AL8" s="1184"/>
      <c r="AM8" s="1184"/>
      <c r="AN8" s="1184"/>
      <c r="AO8" s="1184"/>
      <c r="AP8" s="1185"/>
      <c r="AS8" s="83"/>
      <c r="AT8" s="985" t="str">
        <f>IF(L9="ベア加算","",IF(OR(V8="新加算Ⅰ",V8="新加算Ⅱ",V8="新加算Ⅲ",V8="新加算Ⅳ"),"○",""))</f>
        <v/>
      </c>
      <c r="AU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5" t="str">
        <f>IF(OR(V8="新加算Ⅰ",V8="新加算Ⅱ",V8="新加算Ⅲ",V8="新加算Ⅴ(１)",V8="新加算Ⅴ(３)",V8="新加算Ⅴ(８)"),"○","")</f>
        <v/>
      </c>
      <c r="AX8" s="985" t="str">
        <f>IF(OR(V8="新加算Ⅰ",V8="新加算Ⅱ",V8="新加算Ⅴ(１)",V8="新加算Ⅴ(２)",V8="新加算Ⅴ(３)",V8="新加算Ⅴ(４)",V8="新加算Ⅴ(５)",V8="新加算Ⅴ(６)",V8="新加算Ⅴ(７)",V8="新加算Ⅴ(９)",V8="新加算Ⅴ(10)",V8="新加算Ⅴ(12)"),"○","")</f>
        <v/>
      </c>
      <c r="AY8" s="985" t="str">
        <f>IF(OR(V8="新加算Ⅰ",V8="新加算Ⅴ(１)",V8="新加算Ⅴ(２)",V8="新加算Ⅴ(５)",V8="新加算Ⅴ(７)",V8="新加算Ⅴ(10)"),"○","")</f>
        <v/>
      </c>
      <c r="AZ8" s="985" t="str">
        <f>IF(OR(V8="新加算Ⅰ",V8="新加算Ⅱ",V8="新加算Ⅴ(１)",V8="新加算Ⅴ(２)",V8="新加算Ⅴ(３)",V8="新加算Ⅴ(４)",V8="新加算Ⅴ(５)",V8="新加算Ⅴ(６)",V8="新加算Ⅴ(７)",V8="新加算Ⅴ(９)",V8="新加算Ⅴ(10)",V8="新加算Ⅴ(12)"),"○","")</f>
        <v/>
      </c>
      <c r="BA8" s="84"/>
      <c r="CE8" s="1002" t="s">
        <v>2187</v>
      </c>
      <c r="CF8" s="1002"/>
      <c r="CG8" s="1002"/>
      <c r="CH8" s="1002"/>
      <c r="CI8" s="989" t="str">
        <f>IF(AND(AP62=1,AL41=""),1,"")</f>
        <v/>
      </c>
      <c r="CJ8" s="990"/>
    </row>
    <row r="9" spans="1:88" ht="26.25" customHeight="1">
      <c r="B9" s="1091"/>
      <c r="C9" s="1092"/>
      <c r="D9" s="1092"/>
      <c r="E9" s="1092"/>
      <c r="F9" s="1093"/>
      <c r="G9" s="1094"/>
      <c r="H9" s="1095"/>
      <c r="I9" s="1095"/>
      <c r="J9" s="1095"/>
      <c r="K9" s="1096"/>
      <c r="L9" s="1097"/>
      <c r="M9" s="1098"/>
      <c r="N9" s="1098"/>
      <c r="O9" s="1098"/>
      <c r="P9" s="1099"/>
      <c r="Q9" s="1145" t="s">
        <v>2051</v>
      </c>
      <c r="R9" s="1146"/>
      <c r="S9" s="1146"/>
      <c r="T9" s="1038"/>
      <c r="U9" s="1039"/>
      <c r="V9" s="1205" t="str">
        <f>IFERROR(VLOOKUP(Y5,【参考】数式用!$A$5:$AB$37,MATCH(V8,【参考】数式用!$B$4:$AB$4,0)+1,FALSE),"")</f>
        <v/>
      </c>
      <c r="W9" s="1206"/>
      <c r="X9" s="1206"/>
      <c r="Y9" s="1206"/>
      <c r="Z9" s="1207"/>
      <c r="AA9" s="1186"/>
      <c r="AB9" s="1186"/>
      <c r="AC9" s="1186"/>
      <c r="AD9" s="1186"/>
      <c r="AE9" s="1186"/>
      <c r="AF9" s="1186"/>
      <c r="AG9" s="1186"/>
      <c r="AH9" s="1186"/>
      <c r="AI9" s="1186"/>
      <c r="AJ9" s="1186"/>
      <c r="AK9" s="1186"/>
      <c r="AL9" s="1186"/>
      <c r="AM9" s="1186"/>
      <c r="AN9" s="1186"/>
      <c r="AO9" s="1186"/>
      <c r="AP9" s="1187"/>
      <c r="AS9" s="83"/>
      <c r="AT9" s="986"/>
      <c r="AU9" s="986"/>
      <c r="AV9" s="986"/>
      <c r="AW9" s="986"/>
      <c r="AX9" s="986"/>
      <c r="AY9" s="986"/>
      <c r="AZ9" s="986"/>
      <c r="BA9" s="84"/>
      <c r="CE9" s="1001" t="s">
        <v>2187</v>
      </c>
      <c r="CF9" s="1001"/>
      <c r="CG9" s="1001"/>
      <c r="CH9" s="1001"/>
      <c r="CI9" s="989" t="str">
        <f>IF(OR(AH62=1,AP62=1),1,"")</f>
        <v/>
      </c>
      <c r="CJ9" s="990"/>
    </row>
    <row r="10" spans="1:88" ht="11.25" customHeight="1">
      <c r="B10" s="1100" t="str">
        <f>IFERROR(VLOOKUP(Y5,【参考】数式用!$A$5:$J$37,MATCH(B9,【参考】数式用!$B$4:$J$4,0)+1,0),"")</f>
        <v/>
      </c>
      <c r="C10" s="1101"/>
      <c r="D10" s="1101"/>
      <c r="E10" s="1101"/>
      <c r="F10" s="1102"/>
      <c r="G10" s="1100" t="str">
        <f>IFERROR(VLOOKUP(Y5,【参考】数式用!$A$5:$J$37,MATCH(G9,【参考】数式用!$B$4:$J$4,0)+1,0),"")</f>
        <v/>
      </c>
      <c r="H10" s="1101"/>
      <c r="I10" s="1101"/>
      <c r="J10" s="1101"/>
      <c r="K10" s="1102"/>
      <c r="L10" s="1106" t="str">
        <f>IFERROR(VLOOKUP(Y5,【参考】数式用!$A$5:$J$37,MATCH(L9,【参考】数式用!$B$4:$J$4,0)+1,0),"")</f>
        <v/>
      </c>
      <c r="M10" s="1107"/>
      <c r="N10" s="1107"/>
      <c r="O10" s="1107"/>
      <c r="P10" s="1108"/>
      <c r="Q10" s="1033">
        <f>SUM(B10,G10,L10)</f>
        <v>0</v>
      </c>
      <c r="R10" s="1034"/>
      <c r="S10" s="1034"/>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1" t="s">
        <v>2190</v>
      </c>
      <c r="CF10" s="1001"/>
      <c r="CG10" s="1001"/>
      <c r="CH10" s="1001"/>
      <c r="CI10" s="989">
        <f>IF(OR(AH63=1,AP63=1),1,0)</f>
        <v>0</v>
      </c>
      <c r="CJ10" s="990"/>
    </row>
    <row r="11" spans="1:88" s="94" customFormat="1" ht="20.25" customHeight="1" thickBot="1">
      <c r="B11" s="1103"/>
      <c r="C11" s="1104"/>
      <c r="D11" s="1104"/>
      <c r="E11" s="1104"/>
      <c r="F11" s="1105"/>
      <c r="G11" s="1103"/>
      <c r="H11" s="1104"/>
      <c r="I11" s="1104"/>
      <c r="J11" s="1104"/>
      <c r="K11" s="1105"/>
      <c r="L11" s="1109"/>
      <c r="M11" s="1110"/>
      <c r="N11" s="1110"/>
      <c r="O11" s="1110"/>
      <c r="P11" s="1111"/>
      <c r="Q11" s="1033"/>
      <c r="R11" s="1034"/>
      <c r="S11" s="1034"/>
      <c r="T11" s="1040"/>
      <c r="U11" s="1039"/>
      <c r="V11" s="1124" t="str">
        <f>IFERROR(IF(VLOOKUP(AS1,【参考】数式用2!E6:L23,5,FALSE)="","",VLOOKUP(AS1,【参考】数式用2!E6:L23,5,FALSE)),"")</f>
        <v/>
      </c>
      <c r="W11" s="1124"/>
      <c r="X11" s="1124"/>
      <c r="Y11" s="1124"/>
      <c r="Z11" s="1124"/>
      <c r="AA11" s="1184" t="str">
        <f>IFERROR(VLOOKUP(AS1,【参考】数式用2!E6:L23,6,FALSE),"")</f>
        <v/>
      </c>
      <c r="AB11" s="1184"/>
      <c r="AC11" s="1184"/>
      <c r="AD11" s="1184"/>
      <c r="AE11" s="1184"/>
      <c r="AF11" s="1184"/>
      <c r="AG11" s="1184"/>
      <c r="AH11" s="1184"/>
      <c r="AI11" s="1184"/>
      <c r="AJ11" s="1184"/>
      <c r="AK11" s="1184"/>
      <c r="AL11" s="1184"/>
      <c r="AM11" s="1184"/>
      <c r="AN11" s="1184"/>
      <c r="AO11" s="1184"/>
      <c r="AP11" s="1185"/>
      <c r="AS11" s="99"/>
      <c r="AT11" s="985" t="str">
        <f>IF(L9="ベア加算","",IF(OR(V11="新加算Ⅰ",V11="新加算Ⅱ",V11="新加算Ⅲ",V11="新加算Ⅳ"),"○",""))</f>
        <v/>
      </c>
      <c r="AU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5" t="str">
        <f>IF(OR(V11="新加算Ⅰ",V11="新加算Ⅱ",V11="新加算Ⅲ",V11="新加算Ⅴ(１)",V11="新加算Ⅴ(３)",V11="新加算Ⅴ(８)"),"○","")</f>
        <v/>
      </c>
      <c r="AX11" s="985" t="str">
        <f>IF(OR(V11="新加算Ⅰ",V11="新加算Ⅱ",V11="新加算Ⅴ(１)",V11="新加算Ⅴ(２)",V11="新加算Ⅴ(３)",V11="新加算Ⅴ(４)",V11="新加算Ⅴ(５)",V11="新加算Ⅴ(６)",V11="新加算Ⅴ(７)",V11="新加算Ⅴ(９)",V11="新加算Ⅴ(10)",V11="新加算Ⅴ(12)"),"○","")</f>
        <v/>
      </c>
      <c r="AY11" s="985" t="str">
        <f>IF(OR(V11="新加算Ⅰ",V11="新加算Ⅴ(１)",V11="新加算Ⅴ(２)",V11="新加算Ⅴ(５)",V11="新加算Ⅴ(７)",V11="新加算Ⅴ(10)"),"○","")</f>
        <v/>
      </c>
      <c r="AZ11" s="98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0"/>
      <c r="D12" s="1140"/>
      <c r="E12" s="1140"/>
      <c r="F12" s="1140"/>
      <c r="G12" s="1140"/>
      <c r="H12" s="1140"/>
      <c r="I12" s="1140"/>
      <c r="J12" s="1140"/>
      <c r="K12" s="1140"/>
      <c r="L12" s="1140"/>
      <c r="M12" s="1140"/>
      <c r="N12" s="1140"/>
      <c r="O12" s="1140"/>
      <c r="P12" s="1140"/>
      <c r="Q12" s="1140"/>
      <c r="R12" s="1140"/>
      <c r="S12" s="1140"/>
      <c r="T12" s="1040"/>
      <c r="U12" s="1039"/>
      <c r="V12" s="1214" t="str">
        <f>IFERROR(VLOOKUP(Y5,【参考】数式用!$A$5:$AB$37,MATCH(V11,【参考】数式用!$B$4:$AB$4,0)+1,FALSE),"")</f>
        <v/>
      </c>
      <c r="W12" s="1214"/>
      <c r="X12" s="1214"/>
      <c r="Y12" s="1214"/>
      <c r="Z12" s="1214"/>
      <c r="AA12" s="1186"/>
      <c r="AB12" s="1186"/>
      <c r="AC12" s="1186"/>
      <c r="AD12" s="1186"/>
      <c r="AE12" s="1186"/>
      <c r="AF12" s="1186"/>
      <c r="AG12" s="1186"/>
      <c r="AH12" s="1186"/>
      <c r="AI12" s="1186"/>
      <c r="AJ12" s="1186"/>
      <c r="AK12" s="1186"/>
      <c r="AL12" s="1186"/>
      <c r="AM12" s="1186"/>
      <c r="AN12" s="1186"/>
      <c r="AO12" s="1186"/>
      <c r="AP12" s="1187"/>
      <c r="AS12" s="83"/>
      <c r="AT12" s="986"/>
      <c r="AU12" s="986"/>
      <c r="AV12" s="986"/>
      <c r="AW12" s="986"/>
      <c r="AX12" s="986"/>
      <c r="AY12" s="986"/>
      <c r="AZ12" s="986"/>
      <c r="BA12" s="84"/>
    </row>
    <row r="13" spans="1:88" ht="12" customHeight="1">
      <c r="A13" s="78"/>
      <c r="B13" s="1156" t="s">
        <v>2115</v>
      </c>
      <c r="C13" s="1157"/>
      <c r="D13" s="1157"/>
      <c r="E13" s="1157"/>
      <c r="F13" s="1157"/>
      <c r="G13" s="1157"/>
      <c r="H13" s="1157"/>
      <c r="I13" s="1157"/>
      <c r="J13" s="1157"/>
      <c r="K13" s="1157"/>
      <c r="L13" s="1157"/>
      <c r="M13" s="1157"/>
      <c r="N13" s="1157"/>
      <c r="O13" s="1157"/>
      <c r="P13" s="1157"/>
      <c r="Q13" s="1157"/>
      <c r="R13" s="1157"/>
      <c r="S13" s="115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59"/>
      <c r="C14" s="1160"/>
      <c r="D14" s="1160"/>
      <c r="E14" s="1160"/>
      <c r="F14" s="1160"/>
      <c r="G14" s="1160"/>
      <c r="H14" s="1160"/>
      <c r="I14" s="1160"/>
      <c r="J14" s="1160"/>
      <c r="K14" s="1160"/>
      <c r="L14" s="1160"/>
      <c r="M14" s="1160"/>
      <c r="N14" s="1160"/>
      <c r="O14" s="1160"/>
      <c r="P14" s="1160"/>
      <c r="Q14" s="1160"/>
      <c r="R14" s="1160"/>
      <c r="S14" s="1161"/>
      <c r="U14" s="528"/>
      <c r="V14" s="1124" t="str">
        <f>IFERROR(IF(VLOOKUP(AS1,【参考】数式用2!E6:L23,7,FALSE)="","",VLOOKUP(AS1,【参考】数式用2!E6:L23,7,FALSE)),"")</f>
        <v/>
      </c>
      <c r="W14" s="1124"/>
      <c r="X14" s="1124"/>
      <c r="Y14" s="1124"/>
      <c r="Z14" s="1124"/>
      <c r="AA14" s="1188" t="str">
        <f>IFERROR(VLOOKUP(AS1,【参考】数式用2!E6:L23,8,FALSE),"")</f>
        <v/>
      </c>
      <c r="AB14" s="1184"/>
      <c r="AC14" s="1184"/>
      <c r="AD14" s="1184"/>
      <c r="AE14" s="1184"/>
      <c r="AF14" s="1184"/>
      <c r="AG14" s="1184"/>
      <c r="AH14" s="1184"/>
      <c r="AI14" s="1184"/>
      <c r="AJ14" s="1184"/>
      <c r="AK14" s="1184"/>
      <c r="AL14" s="1184"/>
      <c r="AM14" s="1184"/>
      <c r="AN14" s="1184"/>
      <c r="AO14" s="1184"/>
      <c r="AP14" s="1185"/>
      <c r="AS14" s="83"/>
      <c r="AT14" s="985" t="str">
        <f>IF(L9="ベア加算","",IF(OR(V14="新加算Ⅰ",V14="新加算Ⅱ",V14="新加算Ⅲ",V14="新加算Ⅳ"),"○",""))</f>
        <v/>
      </c>
      <c r="AU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5" t="str">
        <f>IF(OR(V14="新加算Ⅰ",V14="新加算Ⅱ",V14="新加算Ⅲ",V14="新加算Ⅴ(１)",V14="新加算Ⅴ(３)",V14="新加算Ⅴ(８)"),"○","")</f>
        <v/>
      </c>
      <c r="AX14" s="985" t="str">
        <f>IF(OR(V14="新加算Ⅰ",V14="新加算Ⅱ",V14="新加算Ⅴ(１)",V14="新加算Ⅴ(２)",V14="新加算Ⅴ(３)",V14="新加算Ⅴ(４)",V14="新加算Ⅴ(５)",V14="新加算Ⅴ(６)",V14="新加算Ⅴ(７)",V14="新加算Ⅴ(９)",V14="新加算Ⅴ(10)",V14="新加算Ⅴ(12)"),"○","")</f>
        <v/>
      </c>
      <c r="AY14" s="985" t="str">
        <f>IF(OR(V14="新加算Ⅰ",V14="新加算Ⅴ(１)",V14="新加算Ⅴ(２)",V14="新加算Ⅴ(５)",V14="新加算Ⅴ(７)",V14="新加算Ⅴ(10)"),"○","")</f>
        <v/>
      </c>
      <c r="AZ14" s="98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7" t="s">
        <v>2109</v>
      </c>
      <c r="C15" s="1148"/>
      <c r="D15" s="54">
        <v>6</v>
      </c>
      <c r="E15" s="531" t="s">
        <v>2110</v>
      </c>
      <c r="F15" s="54">
        <v>4</v>
      </c>
      <c r="G15" s="531" t="s">
        <v>2111</v>
      </c>
      <c r="H15" s="1149" t="s">
        <v>2112</v>
      </c>
      <c r="I15" s="1149"/>
      <c r="J15" s="1162"/>
      <c r="K15" s="54">
        <v>7</v>
      </c>
      <c r="L15" s="531" t="s">
        <v>2110</v>
      </c>
      <c r="M15" s="54">
        <v>3</v>
      </c>
      <c r="N15" s="531" t="s">
        <v>2111</v>
      </c>
      <c r="O15" s="531" t="s">
        <v>2113</v>
      </c>
      <c r="P15" s="104">
        <f>(K15*12+M15)-(D15*12+F15)+1</f>
        <v>12</v>
      </c>
      <c r="Q15" s="1149" t="s">
        <v>2114</v>
      </c>
      <c r="R15" s="1149"/>
      <c r="S15" s="105" t="s">
        <v>69</v>
      </c>
      <c r="U15" s="528"/>
      <c r="V15" s="1150" t="str">
        <f>IFERROR(VLOOKUP(Y5,【参考】数式用!$A$5:$AB$37,MATCH(V14,【参考】数式用!$B$4:$AB$4,0)+1,FALSE),"")</f>
        <v/>
      </c>
      <c r="W15" s="1151"/>
      <c r="X15" s="1151"/>
      <c r="Y15" s="1151"/>
      <c r="Z15" s="1152"/>
      <c r="AA15" s="1063"/>
      <c r="AB15" s="1064"/>
      <c r="AC15" s="1064"/>
      <c r="AD15" s="1064"/>
      <c r="AE15" s="1064"/>
      <c r="AF15" s="1064"/>
      <c r="AG15" s="1064"/>
      <c r="AH15" s="1064"/>
      <c r="AI15" s="1064"/>
      <c r="AJ15" s="1064"/>
      <c r="AK15" s="1064"/>
      <c r="AL15" s="1064"/>
      <c r="AM15" s="1064"/>
      <c r="AN15" s="1064"/>
      <c r="AO15" s="1064"/>
      <c r="AP15" s="1189"/>
      <c r="AS15" s="83"/>
      <c r="AT15" s="991"/>
      <c r="AU15" s="991"/>
      <c r="AV15" s="991"/>
      <c r="AW15" s="991"/>
      <c r="AX15" s="991"/>
      <c r="AY15" s="991"/>
      <c r="AZ15" s="991"/>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28"/>
      <c r="V16" s="1153"/>
      <c r="W16" s="1154"/>
      <c r="X16" s="1154"/>
      <c r="Y16" s="1154"/>
      <c r="Z16" s="1155"/>
      <c r="AA16" s="1190"/>
      <c r="AB16" s="1191"/>
      <c r="AC16" s="1191"/>
      <c r="AD16" s="1191"/>
      <c r="AE16" s="1191"/>
      <c r="AF16" s="1191"/>
      <c r="AG16" s="1191"/>
      <c r="AH16" s="1191"/>
      <c r="AI16" s="1191"/>
      <c r="AJ16" s="1191"/>
      <c r="AK16" s="1191"/>
      <c r="AL16" s="1191"/>
      <c r="AM16" s="1191"/>
      <c r="AN16" s="1191"/>
      <c r="AO16" s="1191"/>
      <c r="AP16" s="1192"/>
      <c r="AS16" s="83"/>
      <c r="AT16" s="986"/>
      <c r="AU16" s="986"/>
      <c r="AV16" s="986"/>
      <c r="AW16" s="986"/>
      <c r="AX16" s="986"/>
      <c r="AY16" s="986"/>
      <c r="AZ16" s="986"/>
      <c r="BA16" s="84"/>
    </row>
    <row r="17" spans="2:60" ht="6.75" customHeight="1" thickBot="1">
      <c r="T17" s="529"/>
      <c r="U17" s="529"/>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49" t="s">
        <v>2062</v>
      </c>
      <c r="C18" s="1049"/>
      <c r="D18" s="1049"/>
      <c r="E18" s="1049"/>
      <c r="F18" s="1049"/>
      <c r="G18" s="1049"/>
      <c r="H18" s="1049"/>
      <c r="I18" s="1049"/>
      <c r="J18" s="1049"/>
      <c r="K18" s="1049"/>
      <c r="L18" s="1049"/>
      <c r="M18" s="1049"/>
      <c r="N18" s="1049"/>
      <c r="O18" s="1049"/>
      <c r="P18" s="1049"/>
      <c r="Q18" s="1049"/>
      <c r="R18" s="1049"/>
      <c r="S18" s="1049"/>
      <c r="AI18" s="116"/>
      <c r="AJ18" s="116"/>
      <c r="AK18" s="116"/>
      <c r="AL18" s="116"/>
      <c r="AM18" s="116"/>
      <c r="AN18" s="116"/>
      <c r="AO18" s="116"/>
      <c r="AP18" s="116"/>
      <c r="AQ18" s="1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116"/>
      <c r="AJ19" s="116"/>
      <c r="AK19" s="116"/>
      <c r="AL19" s="116"/>
      <c r="AM19" s="116"/>
      <c r="AN19" s="116"/>
      <c r="AO19" s="116"/>
      <c r="AP19" s="116"/>
      <c r="AQ19" s="116"/>
    </row>
    <row r="20" spans="2:60" ht="12.95" customHeight="1">
      <c r="B20" s="1165"/>
      <c r="C20" s="1165"/>
      <c r="D20" s="1165"/>
      <c r="E20" s="1165"/>
      <c r="F20" s="1165"/>
      <c r="G20" s="1165"/>
      <c r="H20" s="1165"/>
      <c r="I20" s="1165"/>
      <c r="J20" s="1165"/>
      <c r="K20" s="1165"/>
      <c r="L20" s="1165"/>
      <c r="M20" s="1165"/>
      <c r="N20" s="1165"/>
      <c r="O20" s="1165"/>
      <c r="P20" s="1165"/>
      <c r="Q20" s="1165"/>
      <c r="R20" s="1165"/>
      <c r="S20" s="1165"/>
      <c r="T20" s="117"/>
      <c r="U20" s="78"/>
      <c r="V20" s="984" t="s">
        <v>215</v>
      </c>
      <c r="W20" s="984"/>
      <c r="X20" s="984"/>
      <c r="Y20" s="984"/>
      <c r="Z20" s="984"/>
      <c r="AA20" s="91"/>
      <c r="AB20" s="91"/>
      <c r="AC20" s="984" t="str">
        <f>IF(F15=4,"R6.4～R6.5",IF(F15=5,"R6.5",""))</f>
        <v>R6.4～R6.5</v>
      </c>
      <c r="AD20" s="984"/>
      <c r="AE20" s="984"/>
      <c r="AF20" s="984"/>
      <c r="AG20" s="984"/>
      <c r="AH20" s="984"/>
      <c r="AI20" s="91"/>
      <c r="AJ20" s="91"/>
      <c r="AK20" s="984" t="str">
        <f>IF(OR(F15=4,F15=5),"R6.6","R"&amp;D15&amp;"."&amp;F15)&amp;"～R"&amp;K15&amp;"."&amp;M15</f>
        <v>R6.6～R7.3</v>
      </c>
      <c r="AL20" s="984"/>
      <c r="AM20" s="984"/>
      <c r="AN20" s="984"/>
      <c r="AO20" s="984"/>
      <c r="AP20" s="98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113" t="s">
        <v>2121</v>
      </c>
      <c r="C21" s="1114"/>
      <c r="D21" s="1114"/>
      <c r="E21" s="1114"/>
      <c r="F21" s="1115"/>
      <c r="G21" s="1060" t="s">
        <v>216</v>
      </c>
      <c r="H21" s="1061"/>
      <c r="I21" s="1061"/>
      <c r="J21" s="1061"/>
      <c r="K21" s="1061"/>
      <c r="L21" s="1061"/>
      <c r="M21" s="1061"/>
      <c r="N21" s="1061"/>
      <c r="O21" s="1061"/>
      <c r="P21" s="1061"/>
      <c r="Q21" s="1061"/>
      <c r="R21" s="1061"/>
      <c r="S21" s="1061"/>
      <c r="T21" s="1062"/>
      <c r="U21" s="118"/>
      <c r="V21" s="530" t="str">
        <f>IFERROR(IF(L9="ベア加算","✓",""),"")</f>
        <v/>
      </c>
      <c r="W21" s="1011" t="s">
        <v>14</v>
      </c>
      <c r="X21" s="1011"/>
      <c r="Y21" s="1011"/>
      <c r="Z21" s="1011"/>
      <c r="AA21" s="1038" t="s">
        <v>12</v>
      </c>
      <c r="AB21" s="1039"/>
      <c r="AC21" s="120"/>
      <c r="AD21" s="1164" t="s">
        <v>14</v>
      </c>
      <c r="AE21" s="1164"/>
      <c r="AF21" s="1164"/>
      <c r="AG21" s="1164"/>
      <c r="AH21" s="1164"/>
      <c r="AI21" s="1038" t="s">
        <v>12</v>
      </c>
      <c r="AJ21" s="1039"/>
      <c r="AK21" s="121"/>
      <c r="AL21" s="1164" t="s">
        <v>14</v>
      </c>
      <c r="AM21" s="1164"/>
      <c r="AN21" s="1164"/>
      <c r="AO21" s="1164"/>
      <c r="AP21" s="1164"/>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119"/>
      <c r="C22" s="1120"/>
      <c r="D22" s="1120"/>
      <c r="E22" s="1120"/>
      <c r="F22" s="1121"/>
      <c r="G22" s="1066"/>
      <c r="H22" s="1067"/>
      <c r="I22" s="1067"/>
      <c r="J22" s="1067"/>
      <c r="K22" s="1067"/>
      <c r="L22" s="1067"/>
      <c r="M22" s="1067"/>
      <c r="N22" s="1067"/>
      <c r="O22" s="1067"/>
      <c r="P22" s="1067"/>
      <c r="Q22" s="1067"/>
      <c r="R22" s="1067"/>
      <c r="S22" s="1067"/>
      <c r="T22" s="1068"/>
      <c r="U22" s="118"/>
      <c r="V22" s="122" t="str">
        <f>IFERROR(IF(L9="ベア加算なし","✓",""),"")</f>
        <v/>
      </c>
      <c r="W22" s="1019" t="s">
        <v>15</v>
      </c>
      <c r="X22" s="1011"/>
      <c r="Y22" s="1020"/>
      <c r="Z22" s="1021"/>
      <c r="AA22" s="1038"/>
      <c r="AB22" s="1039"/>
      <c r="AC22" s="120"/>
      <c r="AD22" s="1011" t="s">
        <v>15</v>
      </c>
      <c r="AE22" s="1011"/>
      <c r="AF22" s="1011"/>
      <c r="AG22" s="1011"/>
      <c r="AH22" s="1011"/>
      <c r="AI22" s="1038"/>
      <c r="AJ22" s="1039"/>
      <c r="AK22" s="121"/>
      <c r="AL22" s="1011" t="s">
        <v>15</v>
      </c>
      <c r="AM22" s="1011"/>
      <c r="AN22" s="1011"/>
      <c r="AO22" s="1011"/>
      <c r="AP22" s="1011"/>
      <c r="AS22" s="998"/>
      <c r="AT22" s="999"/>
      <c r="AU22" s="999"/>
      <c r="AV22" s="999"/>
      <c r="AW22" s="999"/>
      <c r="AX22" s="999"/>
      <c r="AY22" s="999"/>
      <c r="AZ22" s="999"/>
      <c r="BA22" s="999"/>
      <c r="BB22" s="999"/>
      <c r="BC22" s="999"/>
      <c r="BD22" s="999"/>
      <c r="BE22" s="999"/>
      <c r="BF22" s="999"/>
      <c r="BG22" s="999"/>
      <c r="BH22" s="1000"/>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3" t="s">
        <v>2067</v>
      </c>
      <c r="C24" s="1114"/>
      <c r="D24" s="1114"/>
      <c r="E24" s="1114"/>
      <c r="F24" s="1115"/>
      <c r="G24" s="1060" t="s">
        <v>2320</v>
      </c>
      <c r="H24" s="1061"/>
      <c r="I24" s="1061"/>
      <c r="J24" s="1061"/>
      <c r="K24" s="1061"/>
      <c r="L24" s="1061"/>
      <c r="M24" s="1061"/>
      <c r="N24" s="1061"/>
      <c r="O24" s="1061"/>
      <c r="P24" s="1061"/>
      <c r="Q24" s="1061"/>
      <c r="R24" s="1061"/>
      <c r="S24" s="1061"/>
      <c r="T24" s="1062"/>
      <c r="U24" s="118"/>
      <c r="V24" s="530" t="str">
        <f>IFERROR(IF(OR(B9="処遇加算Ⅰ",B9="処遇加算Ⅱ"),"✓",""),"")</f>
        <v/>
      </c>
      <c r="W24" s="1069" t="s">
        <v>2096</v>
      </c>
      <c r="X24" s="1070"/>
      <c r="Y24" s="1070"/>
      <c r="Z24" s="1071"/>
      <c r="AA24" s="1038" t="s">
        <v>12</v>
      </c>
      <c r="AB24" s="1039"/>
      <c r="AC24" s="120"/>
      <c r="AD24" s="1112" t="s">
        <v>14</v>
      </c>
      <c r="AE24" s="1112"/>
      <c r="AF24" s="1112"/>
      <c r="AG24" s="1112"/>
      <c r="AH24" s="1112"/>
      <c r="AI24" s="1038" t="s">
        <v>12</v>
      </c>
      <c r="AJ24" s="1039"/>
      <c r="AK24" s="120"/>
      <c r="AL24" s="1112" t="s">
        <v>14</v>
      </c>
      <c r="AM24" s="1112"/>
      <c r="AN24" s="1112"/>
      <c r="AO24" s="1112"/>
      <c r="AP24" s="1112"/>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 r="B25" s="1116"/>
      <c r="C25" s="1117"/>
      <c r="D25" s="1117"/>
      <c r="E25" s="1117"/>
      <c r="F25" s="1118"/>
      <c r="G25" s="1063"/>
      <c r="H25" s="1064"/>
      <c r="I25" s="1064"/>
      <c r="J25" s="1064"/>
      <c r="K25" s="1064"/>
      <c r="L25" s="1064"/>
      <c r="M25" s="1064"/>
      <c r="N25" s="1064"/>
      <c r="O25" s="1064"/>
      <c r="P25" s="1064"/>
      <c r="Q25" s="1064"/>
      <c r="R25" s="1064"/>
      <c r="S25" s="1064"/>
      <c r="T25" s="1065"/>
      <c r="U25" s="118"/>
      <c r="V25" s="530" t="str">
        <f>IFERROR(IF(B9="処遇加算Ⅲ","✓",""),"")</f>
        <v/>
      </c>
      <c r="W25" s="1069" t="s">
        <v>19</v>
      </c>
      <c r="X25" s="1070"/>
      <c r="Y25" s="1070"/>
      <c r="Z25" s="1071"/>
      <c r="AA25" s="1038"/>
      <c r="AB25" s="1039"/>
      <c r="AC25" s="120"/>
      <c r="AD25" s="1012" t="s">
        <v>17</v>
      </c>
      <c r="AE25" s="1012"/>
      <c r="AF25" s="1012"/>
      <c r="AG25" s="1012"/>
      <c r="AH25" s="1012"/>
      <c r="AI25" s="1038"/>
      <c r="AJ25" s="1039"/>
      <c r="AK25" s="121"/>
      <c r="AL25" s="1012" t="s">
        <v>17</v>
      </c>
      <c r="AM25" s="1012"/>
      <c r="AN25" s="1012"/>
      <c r="AO25" s="1012"/>
      <c r="AP25" s="1012"/>
      <c r="AS25" s="995"/>
      <c r="AT25" s="996"/>
      <c r="AU25" s="996"/>
      <c r="AV25" s="996"/>
      <c r="AW25" s="996"/>
      <c r="AX25" s="996"/>
      <c r="AY25" s="996"/>
      <c r="AZ25" s="996"/>
      <c r="BA25" s="996"/>
      <c r="BB25" s="996"/>
      <c r="BC25" s="996"/>
      <c r="BD25" s="996"/>
      <c r="BE25" s="996"/>
      <c r="BF25" s="996"/>
      <c r="BG25" s="996"/>
      <c r="BH25" s="997"/>
    </row>
    <row r="26" spans="2:60" ht="18" customHeight="1" thickBot="1">
      <c r="B26" s="1119"/>
      <c r="C26" s="1120"/>
      <c r="D26" s="1120"/>
      <c r="E26" s="1120"/>
      <c r="F26" s="1121"/>
      <c r="G26" s="1066"/>
      <c r="H26" s="1067"/>
      <c r="I26" s="1067"/>
      <c r="J26" s="1067"/>
      <c r="K26" s="1067"/>
      <c r="L26" s="1067"/>
      <c r="M26" s="1067"/>
      <c r="N26" s="1067"/>
      <c r="O26" s="1067"/>
      <c r="P26" s="1067"/>
      <c r="Q26" s="1067"/>
      <c r="R26" s="1067"/>
      <c r="S26" s="1067"/>
      <c r="T26" s="1068"/>
      <c r="U26" s="92"/>
      <c r="V26" s="530" t="str">
        <f>IFERROR(IF(B9="処遇加算なし","✓",""),"")</f>
        <v/>
      </c>
      <c r="W26" s="1069" t="s">
        <v>2097</v>
      </c>
      <c r="X26" s="1070"/>
      <c r="Y26" s="1070"/>
      <c r="Z26" s="1071"/>
      <c r="AA26" s="1038"/>
      <c r="AB26" s="1039"/>
      <c r="AC26" s="120"/>
      <c r="AD26" s="1112" t="s">
        <v>15</v>
      </c>
      <c r="AE26" s="1112"/>
      <c r="AF26" s="1112"/>
      <c r="AG26" s="1112"/>
      <c r="AH26" s="1112"/>
      <c r="AI26" s="1038"/>
      <c r="AJ26" s="1039"/>
      <c r="AK26" s="121"/>
      <c r="AL26" s="1112" t="s">
        <v>15</v>
      </c>
      <c r="AM26" s="1112"/>
      <c r="AN26" s="1112"/>
      <c r="AO26" s="1112"/>
      <c r="AP26" s="1112"/>
      <c r="AS26" s="998"/>
      <c r="AT26" s="999"/>
      <c r="AU26" s="999"/>
      <c r="AV26" s="999"/>
      <c r="AW26" s="999"/>
      <c r="AX26" s="999"/>
      <c r="AY26" s="999"/>
      <c r="AZ26" s="999"/>
      <c r="BA26" s="999"/>
      <c r="BB26" s="999"/>
      <c r="BC26" s="999"/>
      <c r="BD26" s="999"/>
      <c r="BE26" s="999"/>
      <c r="BF26" s="999"/>
      <c r="BG26" s="999"/>
      <c r="BH26" s="1000"/>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3" t="s">
        <v>2068</v>
      </c>
      <c r="C28" s="1114"/>
      <c r="D28" s="1114"/>
      <c r="E28" s="1114"/>
      <c r="F28" s="1115"/>
      <c r="G28" s="1060" t="s">
        <v>2321</v>
      </c>
      <c r="H28" s="1061"/>
      <c r="I28" s="1061"/>
      <c r="J28" s="1061"/>
      <c r="K28" s="1061"/>
      <c r="L28" s="1061"/>
      <c r="M28" s="1061"/>
      <c r="N28" s="1061"/>
      <c r="O28" s="1061"/>
      <c r="P28" s="1061"/>
      <c r="Q28" s="1061"/>
      <c r="R28" s="1061"/>
      <c r="S28" s="1061"/>
      <c r="T28" s="1062"/>
      <c r="U28" s="118"/>
      <c r="V28" s="530" t="str">
        <f>IFERROR(IF(OR(B9="処遇加算Ⅰ",B9="処遇加算Ⅱ"),"✓",""),"")</f>
        <v/>
      </c>
      <c r="W28" s="1069" t="s">
        <v>2096</v>
      </c>
      <c r="X28" s="1070"/>
      <c r="Y28" s="1070"/>
      <c r="Z28" s="1071"/>
      <c r="AA28" s="1038" t="s">
        <v>12</v>
      </c>
      <c r="AB28" s="1039"/>
      <c r="AC28" s="120"/>
      <c r="AD28" s="1112" t="s">
        <v>14</v>
      </c>
      <c r="AE28" s="1112"/>
      <c r="AF28" s="1112"/>
      <c r="AG28" s="1112"/>
      <c r="AH28" s="1112"/>
      <c r="AI28" s="1038" t="s">
        <v>12</v>
      </c>
      <c r="AJ28" s="1039"/>
      <c r="AK28" s="120"/>
      <c r="AL28" s="1112" t="s">
        <v>14</v>
      </c>
      <c r="AM28" s="1112"/>
      <c r="AN28" s="1112"/>
      <c r="AO28" s="1112"/>
      <c r="AP28" s="1112"/>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16"/>
      <c r="C29" s="1117"/>
      <c r="D29" s="1117"/>
      <c r="E29" s="1117"/>
      <c r="F29" s="1118"/>
      <c r="G29" s="1063"/>
      <c r="H29" s="1064"/>
      <c r="I29" s="1064"/>
      <c r="J29" s="1064"/>
      <c r="K29" s="1064"/>
      <c r="L29" s="1064"/>
      <c r="M29" s="1064"/>
      <c r="N29" s="1064"/>
      <c r="O29" s="1064"/>
      <c r="P29" s="1064"/>
      <c r="Q29" s="1064"/>
      <c r="R29" s="1064"/>
      <c r="S29" s="1064"/>
      <c r="T29" s="1065"/>
      <c r="U29" s="118"/>
      <c r="V29" s="530" t="str">
        <f>IFERROR(IF(B9="処遇加算Ⅲ","✓",""),"")</f>
        <v/>
      </c>
      <c r="W29" s="1069" t="s">
        <v>19</v>
      </c>
      <c r="X29" s="1070"/>
      <c r="Y29" s="1070"/>
      <c r="Z29" s="1071"/>
      <c r="AA29" s="1038"/>
      <c r="AB29" s="1039"/>
      <c r="AC29" s="120"/>
      <c r="AD29" s="1012" t="s">
        <v>17</v>
      </c>
      <c r="AE29" s="1012"/>
      <c r="AF29" s="1012"/>
      <c r="AG29" s="1012"/>
      <c r="AH29" s="1012"/>
      <c r="AI29" s="1038"/>
      <c r="AJ29" s="1039"/>
      <c r="AK29" s="121"/>
      <c r="AL29" s="1012" t="s">
        <v>17</v>
      </c>
      <c r="AM29" s="1012"/>
      <c r="AN29" s="1012"/>
      <c r="AO29" s="1012"/>
      <c r="AP29" s="1012"/>
      <c r="AS29" s="995"/>
      <c r="AT29" s="996"/>
      <c r="AU29" s="996"/>
      <c r="AV29" s="996"/>
      <c r="AW29" s="996"/>
      <c r="AX29" s="996"/>
      <c r="AY29" s="996"/>
      <c r="AZ29" s="996"/>
      <c r="BA29" s="996"/>
      <c r="BB29" s="996"/>
      <c r="BC29" s="996"/>
      <c r="BD29" s="996"/>
      <c r="BE29" s="996"/>
      <c r="BF29" s="996"/>
      <c r="BG29" s="996"/>
      <c r="BH29" s="997"/>
    </row>
    <row r="30" spans="2:60" ht="18" customHeight="1" thickBot="1">
      <c r="B30" s="1119"/>
      <c r="C30" s="1120"/>
      <c r="D30" s="1120"/>
      <c r="E30" s="1120"/>
      <c r="F30" s="1121"/>
      <c r="G30" s="1066"/>
      <c r="H30" s="1067"/>
      <c r="I30" s="1067"/>
      <c r="J30" s="1067"/>
      <c r="K30" s="1067"/>
      <c r="L30" s="1067"/>
      <c r="M30" s="1067"/>
      <c r="N30" s="1067"/>
      <c r="O30" s="1067"/>
      <c r="P30" s="1067"/>
      <c r="Q30" s="1067"/>
      <c r="R30" s="1067"/>
      <c r="S30" s="1067"/>
      <c r="T30" s="1068"/>
      <c r="U30" s="92"/>
      <c r="V30" s="530" t="str">
        <f>IFERROR(IF(B9="処遇加算なし","✓",""),"")</f>
        <v/>
      </c>
      <c r="W30" s="1069" t="s">
        <v>2097</v>
      </c>
      <c r="X30" s="1070"/>
      <c r="Y30" s="1070"/>
      <c r="Z30" s="1071"/>
      <c r="AA30" s="1038"/>
      <c r="AB30" s="1039"/>
      <c r="AC30" s="120"/>
      <c r="AD30" s="1112" t="s">
        <v>15</v>
      </c>
      <c r="AE30" s="1112"/>
      <c r="AF30" s="1112"/>
      <c r="AG30" s="1112"/>
      <c r="AH30" s="1112"/>
      <c r="AI30" s="1038"/>
      <c r="AJ30" s="1039"/>
      <c r="AK30" s="121"/>
      <c r="AL30" s="1112" t="s">
        <v>15</v>
      </c>
      <c r="AM30" s="1112"/>
      <c r="AN30" s="1112"/>
      <c r="AO30" s="1112"/>
      <c r="AP30" s="1112"/>
      <c r="AS30" s="998"/>
      <c r="AT30" s="999"/>
      <c r="AU30" s="999"/>
      <c r="AV30" s="999"/>
      <c r="AW30" s="999"/>
      <c r="AX30" s="999"/>
      <c r="AY30" s="999"/>
      <c r="AZ30" s="999"/>
      <c r="BA30" s="999"/>
      <c r="BB30" s="999"/>
      <c r="BC30" s="999"/>
      <c r="BD30" s="999"/>
      <c r="BE30" s="999"/>
      <c r="BF30" s="999"/>
      <c r="BG30" s="999"/>
      <c r="BH30" s="1000"/>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0" t="s">
        <v>2069</v>
      </c>
      <c r="C32" s="1090"/>
      <c r="D32" s="1090"/>
      <c r="E32" s="1090"/>
      <c r="F32" s="1090"/>
      <c r="G32" s="1060" t="s">
        <v>2322</v>
      </c>
      <c r="H32" s="1061"/>
      <c r="I32" s="1061"/>
      <c r="J32" s="1061"/>
      <c r="K32" s="1061"/>
      <c r="L32" s="1061"/>
      <c r="M32" s="1061"/>
      <c r="N32" s="1061"/>
      <c r="O32" s="1061"/>
      <c r="P32" s="1061"/>
      <c r="Q32" s="1061"/>
      <c r="R32" s="1061"/>
      <c r="S32" s="1061"/>
      <c r="T32" s="1062"/>
      <c r="U32" s="118"/>
      <c r="V32" s="530" t="str">
        <f>IFERROR(IF(B9="処遇加算Ⅰ","✓",""),"")</f>
        <v/>
      </c>
      <c r="W32" s="1019" t="s">
        <v>14</v>
      </c>
      <c r="X32" s="1020"/>
      <c r="Y32" s="1020"/>
      <c r="Z32" s="1021"/>
      <c r="AA32" s="1040" t="s">
        <v>12</v>
      </c>
      <c r="AB32" s="1039"/>
      <c r="AC32" s="120"/>
      <c r="AD32" s="1112" t="s">
        <v>14</v>
      </c>
      <c r="AE32" s="1112"/>
      <c r="AF32" s="1112"/>
      <c r="AG32" s="1112"/>
      <c r="AH32" s="1112"/>
      <c r="AI32" s="1040" t="s">
        <v>12</v>
      </c>
      <c r="AJ32" s="1039"/>
      <c r="AK32" s="120"/>
      <c r="AL32" s="1112" t="s">
        <v>14</v>
      </c>
      <c r="AM32" s="1112"/>
      <c r="AN32" s="1112"/>
      <c r="AO32" s="1112"/>
      <c r="AP32" s="1112"/>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090"/>
      <c r="C33" s="1090"/>
      <c r="D33" s="1090"/>
      <c r="E33" s="1090"/>
      <c r="F33" s="1090"/>
      <c r="G33" s="1063"/>
      <c r="H33" s="1064"/>
      <c r="I33" s="1064"/>
      <c r="J33" s="1064"/>
      <c r="K33" s="1064"/>
      <c r="L33" s="1064"/>
      <c r="M33" s="1064"/>
      <c r="N33" s="1064"/>
      <c r="O33" s="1064"/>
      <c r="P33" s="1064"/>
      <c r="Q33" s="1064"/>
      <c r="R33" s="1064"/>
      <c r="S33" s="1064"/>
      <c r="T33" s="1065"/>
      <c r="U33" s="118"/>
      <c r="V33" s="530" t="str">
        <f>IFERROR(IF(AND(B9&lt;&gt;"",B9&lt;&gt;"処遇加算Ⅰ"),"✓",""),"")</f>
        <v/>
      </c>
      <c r="W33" s="1019" t="s">
        <v>15</v>
      </c>
      <c r="X33" s="1020"/>
      <c r="Y33" s="1020"/>
      <c r="Z33" s="1021"/>
      <c r="AA33" s="1040"/>
      <c r="AB33" s="1039"/>
      <c r="AC33" s="120"/>
      <c r="AD33" s="1167" t="s">
        <v>17</v>
      </c>
      <c r="AE33" s="1167"/>
      <c r="AF33" s="1167"/>
      <c r="AG33" s="1167"/>
      <c r="AH33" s="1167"/>
      <c r="AI33" s="1040"/>
      <c r="AJ33" s="1039"/>
      <c r="AK33" s="130"/>
      <c r="AL33" s="1012" t="s">
        <v>17</v>
      </c>
      <c r="AM33" s="1012"/>
      <c r="AN33" s="1012"/>
      <c r="AO33" s="1012"/>
      <c r="AP33" s="1012"/>
      <c r="AS33" s="995"/>
      <c r="AT33" s="996"/>
      <c r="AU33" s="996"/>
      <c r="AV33" s="996"/>
      <c r="AW33" s="996"/>
      <c r="AX33" s="996"/>
      <c r="AY33" s="996"/>
      <c r="AZ33" s="996"/>
      <c r="BA33" s="996"/>
      <c r="BB33" s="996"/>
      <c r="BC33" s="996"/>
      <c r="BD33" s="996"/>
      <c r="BE33" s="996"/>
      <c r="BF33" s="996"/>
      <c r="BG33" s="996"/>
      <c r="BH33" s="997"/>
    </row>
    <row r="34" spans="2:82" ht="18.75" customHeight="1" thickBot="1">
      <c r="B34" s="1090"/>
      <c r="C34" s="1090"/>
      <c r="D34" s="1090"/>
      <c r="E34" s="1090"/>
      <c r="F34" s="1090"/>
      <c r="G34" s="1066"/>
      <c r="H34" s="1067"/>
      <c r="I34" s="1067"/>
      <c r="J34" s="1067"/>
      <c r="K34" s="1067"/>
      <c r="L34" s="1067"/>
      <c r="M34" s="1067"/>
      <c r="N34" s="1067"/>
      <c r="O34" s="1067"/>
      <c r="P34" s="1067"/>
      <c r="Q34" s="1067"/>
      <c r="R34" s="1067"/>
      <c r="S34" s="1067"/>
      <c r="T34" s="1068"/>
      <c r="U34" s="92"/>
      <c r="V34" s="125"/>
      <c r="W34" s="97"/>
      <c r="X34" s="97"/>
      <c r="Y34" s="97"/>
      <c r="Z34" s="97"/>
      <c r="AA34" s="1040"/>
      <c r="AB34" s="1039"/>
      <c r="AC34" s="120"/>
      <c r="AD34" s="1011" t="s">
        <v>15</v>
      </c>
      <c r="AE34" s="1011"/>
      <c r="AF34" s="1011"/>
      <c r="AG34" s="1011"/>
      <c r="AH34" s="1011"/>
      <c r="AI34" s="1040"/>
      <c r="AJ34" s="1039"/>
      <c r="AK34" s="120"/>
      <c r="AL34" s="1011" t="s">
        <v>15</v>
      </c>
      <c r="AM34" s="1011"/>
      <c r="AN34" s="1011"/>
      <c r="AO34" s="1011"/>
      <c r="AP34" s="1011"/>
      <c r="AS34" s="998"/>
      <c r="AT34" s="999"/>
      <c r="AU34" s="999"/>
      <c r="AV34" s="999"/>
      <c r="AW34" s="999"/>
      <c r="AX34" s="999"/>
      <c r="AY34" s="999"/>
      <c r="AZ34" s="999"/>
      <c r="BA34" s="999"/>
      <c r="BB34" s="999"/>
      <c r="BC34" s="999"/>
      <c r="BD34" s="999"/>
      <c r="BE34" s="999"/>
      <c r="BF34" s="999"/>
      <c r="BG34" s="999"/>
      <c r="BH34" s="1000"/>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0" t="s">
        <v>2070</v>
      </c>
      <c r="C36" s="1090"/>
      <c r="D36" s="1090"/>
      <c r="E36" s="1090"/>
      <c r="F36" s="1090"/>
      <c r="G36" s="1131" t="s">
        <v>2323</v>
      </c>
      <c r="H36" s="1132"/>
      <c r="I36" s="1132"/>
      <c r="J36" s="1132"/>
      <c r="K36" s="1132"/>
      <c r="L36" s="1132"/>
      <c r="M36" s="1132"/>
      <c r="N36" s="1132"/>
      <c r="O36" s="1132"/>
      <c r="P36" s="1132"/>
      <c r="Q36" s="1132"/>
      <c r="R36" s="1132"/>
      <c r="S36" s="1132"/>
      <c r="T36" s="1133"/>
      <c r="U36" s="118"/>
      <c r="V36" s="530" t="str">
        <f>IFERROR(IF(OR(G9="特定加算Ⅰ",G9="特定加算Ⅱ"),"✓",""),"")</f>
        <v/>
      </c>
      <c r="W36" s="1019" t="s">
        <v>14</v>
      </c>
      <c r="X36" s="1020"/>
      <c r="Y36" s="1020"/>
      <c r="Z36" s="1021"/>
      <c r="AA36" s="1038" t="s">
        <v>12</v>
      </c>
      <c r="AB36" s="1039"/>
      <c r="AC36" s="120"/>
      <c r="AD36" s="1011" t="s">
        <v>14</v>
      </c>
      <c r="AE36" s="1011"/>
      <c r="AF36" s="1011"/>
      <c r="AG36" s="1011"/>
      <c r="AH36" s="1011"/>
      <c r="AI36" s="1038" t="s">
        <v>12</v>
      </c>
      <c r="AJ36" s="1039"/>
      <c r="AK36" s="120"/>
      <c r="AL36" s="1011" t="s">
        <v>14</v>
      </c>
      <c r="AM36" s="1011"/>
      <c r="AN36" s="1011"/>
      <c r="AO36" s="1011"/>
      <c r="AP36" s="1011"/>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090"/>
      <c r="C37" s="1090"/>
      <c r="D37" s="1090"/>
      <c r="E37" s="1090"/>
      <c r="F37" s="1090"/>
      <c r="G37" s="1134"/>
      <c r="H37" s="1135"/>
      <c r="I37" s="1135"/>
      <c r="J37" s="1135"/>
      <c r="K37" s="1135"/>
      <c r="L37" s="1135"/>
      <c r="M37" s="1135"/>
      <c r="N37" s="1135"/>
      <c r="O37" s="1135"/>
      <c r="P37" s="1135"/>
      <c r="Q37" s="1135"/>
      <c r="R37" s="1135"/>
      <c r="S37" s="1135"/>
      <c r="T37" s="1136"/>
      <c r="U37" s="118"/>
      <c r="V37" s="530" t="str">
        <f>IFERROR(IF(G9="特定加算なし","✓",""),"")</f>
        <v/>
      </c>
      <c r="W37" s="1019" t="s">
        <v>15</v>
      </c>
      <c r="X37" s="1020"/>
      <c r="Y37" s="1020"/>
      <c r="Z37" s="1021"/>
      <c r="AA37" s="1038"/>
      <c r="AB37" s="1039"/>
      <c r="AC37" s="1168" t="s">
        <v>2175</v>
      </c>
      <c r="AD37" s="1169"/>
      <c r="AE37" s="1169"/>
      <c r="AF37" s="1169"/>
      <c r="AG37" s="1170"/>
      <c r="AH37" s="1171"/>
      <c r="AI37" s="1038"/>
      <c r="AJ37" s="1039"/>
      <c r="AK37" s="1168" t="s">
        <v>2175</v>
      </c>
      <c r="AL37" s="1169"/>
      <c r="AM37" s="1169"/>
      <c r="AN37" s="1169"/>
      <c r="AO37" s="1170"/>
      <c r="AP37" s="1171"/>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090"/>
      <c r="C38" s="1090"/>
      <c r="D38" s="1090"/>
      <c r="E38" s="1090"/>
      <c r="F38" s="1090"/>
      <c r="G38" s="1137"/>
      <c r="H38" s="1138"/>
      <c r="I38" s="1138"/>
      <c r="J38" s="1138"/>
      <c r="K38" s="1138"/>
      <c r="L38" s="1138"/>
      <c r="M38" s="1138"/>
      <c r="N38" s="1138"/>
      <c r="O38" s="1138"/>
      <c r="P38" s="1138"/>
      <c r="Q38" s="1138"/>
      <c r="R38" s="1138"/>
      <c r="S38" s="1138"/>
      <c r="T38" s="1139"/>
      <c r="U38" s="118"/>
      <c r="Z38" s="133"/>
      <c r="AA38" s="1040"/>
      <c r="AB38" s="1039"/>
      <c r="AC38" s="120"/>
      <c r="AD38" s="1011" t="s">
        <v>15</v>
      </c>
      <c r="AE38" s="1011"/>
      <c r="AF38" s="1011"/>
      <c r="AG38" s="1011"/>
      <c r="AH38" s="1011"/>
      <c r="AI38" s="1038"/>
      <c r="AJ38" s="1039"/>
      <c r="AK38" s="120"/>
      <c r="AL38" s="1011" t="s">
        <v>15</v>
      </c>
      <c r="AM38" s="1011"/>
      <c r="AN38" s="1011"/>
      <c r="AO38" s="1011"/>
      <c r="AP38" s="1011"/>
      <c r="AS38" s="998"/>
      <c r="AT38" s="999"/>
      <c r="AU38" s="999"/>
      <c r="AV38" s="999"/>
      <c r="AW38" s="999"/>
      <c r="AX38" s="999"/>
      <c r="AY38" s="999"/>
      <c r="AZ38" s="999"/>
      <c r="BA38" s="999"/>
      <c r="BB38" s="999"/>
      <c r="BC38" s="999"/>
      <c r="BD38" s="999"/>
      <c r="BE38" s="999"/>
      <c r="BF38" s="999"/>
      <c r="BG38" s="999"/>
      <c r="BH38" s="1000"/>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0" t="s">
        <v>2071</v>
      </c>
      <c r="C40" s="1090"/>
      <c r="D40" s="1090"/>
      <c r="E40" s="1090"/>
      <c r="F40" s="1090"/>
      <c r="G40" s="1060" t="str">
        <f>IFERROR(VLOOKUP(Y5,【参考】数式用!AQ5:AR37,2,0),"")</f>
        <v/>
      </c>
      <c r="H40" s="1061"/>
      <c r="I40" s="1061"/>
      <c r="J40" s="1061"/>
      <c r="K40" s="1061"/>
      <c r="L40" s="1061"/>
      <c r="M40" s="1061"/>
      <c r="N40" s="1061"/>
      <c r="O40" s="1061"/>
      <c r="P40" s="1061"/>
      <c r="Q40" s="1061"/>
      <c r="R40" s="1061"/>
      <c r="S40" s="1061"/>
      <c r="T40" s="1062"/>
      <c r="U40" s="92"/>
      <c r="V40" s="530" t="str">
        <f>IFERROR(IF(G9="特定加算Ⅰ","✓",""),"")</f>
        <v/>
      </c>
      <c r="W40" s="1019" t="s">
        <v>14</v>
      </c>
      <c r="X40" s="1020"/>
      <c r="Y40" s="1020"/>
      <c r="Z40" s="1021"/>
      <c r="AA40" s="1038" t="s">
        <v>12</v>
      </c>
      <c r="AB40" s="1039"/>
      <c r="AC40" s="120"/>
      <c r="AD40" s="1011" t="s">
        <v>14</v>
      </c>
      <c r="AE40" s="1011"/>
      <c r="AF40" s="1011"/>
      <c r="AG40" s="1011"/>
      <c r="AH40" s="1011"/>
      <c r="AI40" s="1038" t="s">
        <v>12</v>
      </c>
      <c r="AJ40" s="1039"/>
      <c r="AK40" s="120"/>
      <c r="AL40" s="1011" t="s">
        <v>14</v>
      </c>
      <c r="AM40" s="1011"/>
      <c r="AN40" s="1011"/>
      <c r="AO40" s="1011"/>
      <c r="AP40" s="1011"/>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090"/>
      <c r="C41" s="1090"/>
      <c r="D41" s="1090"/>
      <c r="E41" s="1090"/>
      <c r="F41" s="1090"/>
      <c r="G41" s="1063"/>
      <c r="H41" s="1064"/>
      <c r="I41" s="1064"/>
      <c r="J41" s="1064"/>
      <c r="K41" s="1064"/>
      <c r="L41" s="1064"/>
      <c r="M41" s="1064"/>
      <c r="N41" s="1064"/>
      <c r="O41" s="1064"/>
      <c r="P41" s="1064"/>
      <c r="Q41" s="1064"/>
      <c r="R41" s="1064"/>
      <c r="S41" s="1064"/>
      <c r="T41" s="1065"/>
      <c r="U41" s="92"/>
      <c r="V41" s="530" t="str">
        <f>IFERROR(IF(OR(G9="特定加算Ⅱ",G9="特定加算なし"),"✓",""),"")</f>
        <v/>
      </c>
      <c r="W41" s="1019" t="s">
        <v>15</v>
      </c>
      <c r="X41" s="1020"/>
      <c r="Y41" s="1020"/>
      <c r="Z41" s="1021"/>
      <c r="AA41" s="1038"/>
      <c r="AB41" s="1039"/>
      <c r="AC41" s="134" t="s">
        <v>82</v>
      </c>
      <c r="AD41" s="1075"/>
      <c r="AE41" s="1076"/>
      <c r="AF41" s="1076"/>
      <c r="AG41" s="1076"/>
      <c r="AH41" s="1077"/>
      <c r="AI41" s="1038"/>
      <c r="AJ41" s="1039"/>
      <c r="AK41" s="134" t="s">
        <v>82</v>
      </c>
      <c r="AL41" s="1075"/>
      <c r="AM41" s="1076"/>
      <c r="AN41" s="1076"/>
      <c r="AO41" s="1076"/>
      <c r="AP41" s="1077"/>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090"/>
      <c r="C42" s="1090"/>
      <c r="D42" s="1090"/>
      <c r="E42" s="1090"/>
      <c r="F42" s="1090"/>
      <c r="G42" s="1066"/>
      <c r="H42" s="1067"/>
      <c r="I42" s="1067"/>
      <c r="J42" s="1067"/>
      <c r="K42" s="1067"/>
      <c r="L42" s="1067"/>
      <c r="M42" s="1067"/>
      <c r="N42" s="1067"/>
      <c r="O42" s="1067"/>
      <c r="P42" s="1067"/>
      <c r="Q42" s="1067"/>
      <c r="R42" s="1067"/>
      <c r="S42" s="1067"/>
      <c r="T42" s="1068"/>
      <c r="U42" s="92"/>
      <c r="V42" s="85"/>
      <c r="W42" s="135"/>
      <c r="X42" s="135"/>
      <c r="Y42" s="135"/>
      <c r="Z42" s="135"/>
      <c r="AA42" s="529"/>
      <c r="AB42" s="529"/>
      <c r="AC42" s="136"/>
      <c r="AD42" s="1011" t="s">
        <v>15</v>
      </c>
      <c r="AE42" s="1011"/>
      <c r="AF42" s="1011"/>
      <c r="AG42" s="1011"/>
      <c r="AH42" s="1011"/>
      <c r="AI42" s="529"/>
      <c r="AJ42" s="529"/>
      <c r="AK42" s="136"/>
      <c r="AL42" s="1011" t="s">
        <v>15</v>
      </c>
      <c r="AM42" s="1011"/>
      <c r="AN42" s="1011"/>
      <c r="AO42" s="1011"/>
      <c r="AP42" s="1011"/>
      <c r="AS42" s="998"/>
      <c r="AT42" s="999"/>
      <c r="AU42" s="999"/>
      <c r="AV42" s="999"/>
      <c r="AW42" s="999"/>
      <c r="AX42" s="999"/>
      <c r="AY42" s="999"/>
      <c r="AZ42" s="999"/>
      <c r="BA42" s="999"/>
      <c r="BB42" s="999"/>
      <c r="BC42" s="999"/>
      <c r="BD42" s="999"/>
      <c r="BE42" s="999"/>
      <c r="BF42" s="999"/>
      <c r="BG42" s="999"/>
      <c r="BH42" s="1000"/>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0" t="s">
        <v>2072</v>
      </c>
      <c r="C44" s="1090"/>
      <c r="D44" s="1090"/>
      <c r="E44" s="1090"/>
      <c r="F44" s="1090"/>
      <c r="G44" s="1060" t="s">
        <v>2356</v>
      </c>
      <c r="H44" s="1061"/>
      <c r="I44" s="1061"/>
      <c r="J44" s="1061"/>
      <c r="K44" s="1061"/>
      <c r="L44" s="1061"/>
      <c r="M44" s="1061"/>
      <c r="N44" s="1061"/>
      <c r="O44" s="1061"/>
      <c r="P44" s="1061"/>
      <c r="Q44" s="1061"/>
      <c r="R44" s="1061"/>
      <c r="S44" s="1061"/>
      <c r="T44" s="1062"/>
      <c r="U44" s="118"/>
      <c r="V44" s="530" t="str">
        <f>IFERROR(IF(OR(G9="特定加算Ⅰ",G9="特定加算Ⅱ"),"✓",""),"")</f>
        <v/>
      </c>
      <c r="W44" s="1019" t="s">
        <v>14</v>
      </c>
      <c r="X44" s="1020"/>
      <c r="Y44" s="1020"/>
      <c r="Z44" s="1021"/>
      <c r="AA44" s="1038" t="s">
        <v>12</v>
      </c>
      <c r="AB44" s="1039"/>
      <c r="AC44" s="120"/>
      <c r="AD44" s="1011" t="s">
        <v>14</v>
      </c>
      <c r="AE44" s="1011"/>
      <c r="AF44" s="1011"/>
      <c r="AG44" s="1011"/>
      <c r="AH44" s="1011"/>
      <c r="AI44" s="1038" t="s">
        <v>12</v>
      </c>
      <c r="AJ44" s="1039"/>
      <c r="AK44" s="120"/>
      <c r="AL44" s="1011" t="s">
        <v>14</v>
      </c>
      <c r="AM44" s="1011"/>
      <c r="AN44" s="1011"/>
      <c r="AO44" s="1011"/>
      <c r="AP44" s="1011"/>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090"/>
      <c r="C45" s="1090"/>
      <c r="D45" s="1090"/>
      <c r="E45" s="1090"/>
      <c r="F45" s="1090"/>
      <c r="G45" s="1066"/>
      <c r="H45" s="1067"/>
      <c r="I45" s="1067"/>
      <c r="J45" s="1067"/>
      <c r="K45" s="1067"/>
      <c r="L45" s="1067"/>
      <c r="M45" s="1067"/>
      <c r="N45" s="1067"/>
      <c r="O45" s="1067"/>
      <c r="P45" s="1067"/>
      <c r="Q45" s="1067"/>
      <c r="R45" s="1067"/>
      <c r="S45" s="1067"/>
      <c r="T45" s="1068"/>
      <c r="U45" s="118"/>
      <c r="V45" s="530" t="str">
        <f>IFERROR(IF(G9="特定加算なし","✓",""),"")</f>
        <v/>
      </c>
      <c r="W45" s="1019" t="s">
        <v>15</v>
      </c>
      <c r="X45" s="1020"/>
      <c r="Y45" s="1020"/>
      <c r="Z45" s="1021"/>
      <c r="AA45" s="1038"/>
      <c r="AB45" s="1039"/>
      <c r="AC45" s="120"/>
      <c r="AD45" s="1011" t="s">
        <v>15</v>
      </c>
      <c r="AE45" s="1011"/>
      <c r="AF45" s="1011"/>
      <c r="AG45" s="1011"/>
      <c r="AH45" s="1011"/>
      <c r="AI45" s="1038"/>
      <c r="AJ45" s="1039"/>
      <c r="AK45" s="120"/>
      <c r="AL45" s="1011" t="s">
        <v>15</v>
      </c>
      <c r="AM45" s="1011"/>
      <c r="AN45" s="1011"/>
      <c r="AO45" s="1011"/>
      <c r="AP45" s="1011"/>
      <c r="AS45" s="998"/>
      <c r="AT45" s="999"/>
      <c r="AU45" s="999"/>
      <c r="AV45" s="999"/>
      <c r="AW45" s="999"/>
      <c r="AX45" s="999"/>
      <c r="AY45" s="999"/>
      <c r="AZ45" s="999"/>
      <c r="BA45" s="999"/>
      <c r="BB45" s="999"/>
      <c r="BC45" s="999"/>
      <c r="BD45" s="999"/>
      <c r="BE45" s="999"/>
      <c r="BF45" s="999"/>
      <c r="BG45" s="999"/>
      <c r="BH45" s="1000"/>
      <c r="BO45" s="138"/>
    </row>
    <row r="46" spans="2:82" ht="6.75" customHeight="1">
      <c r="B46" s="124"/>
      <c r="AJ46" s="139"/>
      <c r="AK46" s="139"/>
      <c r="AL46" s="139"/>
      <c r="AM46" s="139"/>
      <c r="AN46" s="139"/>
      <c r="AO46" s="139"/>
      <c r="AP46" s="139"/>
    </row>
    <row r="47" spans="2:82" ht="21" customHeight="1">
      <c r="B47" s="1049" t="s">
        <v>2136</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7"/>
      <c r="C48" s="1088"/>
      <c r="D48" s="1088"/>
      <c r="E48" s="1088"/>
      <c r="F48" s="1089"/>
      <c r="G48" s="1045" t="str">
        <f>IF(F15=4,"R6.4～R6.5",IF(F15=5,"R6.5",""))</f>
        <v>R6.4～R6.5</v>
      </c>
      <c r="H48" s="1046"/>
      <c r="I48" s="1046"/>
      <c r="J48" s="1046"/>
      <c r="K48" s="1046"/>
      <c r="L48" s="1046"/>
      <c r="M48" s="1046"/>
      <c r="N48" s="1046"/>
      <c r="O48" s="1046"/>
      <c r="P48" s="1046"/>
      <c r="Q48" s="1046"/>
      <c r="R48" s="1046"/>
      <c r="S48" s="1046"/>
      <c r="T48" s="1046"/>
      <c r="U48" s="1046"/>
      <c r="V48" s="1046"/>
      <c r="W48" s="1046"/>
      <c r="X48" s="1046"/>
      <c r="Y48" s="1046"/>
      <c r="Z48" s="1047"/>
      <c r="AA48" s="1038" t="s">
        <v>12</v>
      </c>
      <c r="AB48" s="1039"/>
      <c r="AC48" s="1041" t="str">
        <f>IF(OR(F15=4,F15=5),"R6.6","R"&amp;D15&amp;"."&amp;F15)&amp;"～R"&amp;K15&amp;"."&amp;M15</f>
        <v>R6.6～R7.3</v>
      </c>
      <c r="AD48" s="1041"/>
      <c r="AE48" s="1041"/>
      <c r="AF48" s="1041"/>
      <c r="AG48" s="1041"/>
      <c r="AH48" s="1041"/>
      <c r="AS48" s="1015" t="str">
        <f>IFERROR(IF(AND(OR(AP58=1,AP58=2),OR(AP59=1,AP59=2),OR(AP60=1,AP60=2)),"処遇加算Ⅰ",IF(AND(OR(AP58=1,AP58=2),OR(AP59=1,AP59=2),OR(AP60=0,AP60=3)),"処遇加算Ⅱ",IF(OR(OR(AP58=1,AP58=2),OR(AP59=1,AP59=2)),"処遇加算Ⅲ",""))),"")</f>
        <v/>
      </c>
      <c r="AT48" s="1015"/>
      <c r="AU48" s="1015"/>
      <c r="AV48" s="1015"/>
      <c r="AW48" s="1015" t="str">
        <f>IFERROR(IF(AND(AP61=1,AP62=1,AP63=1),"特定加算Ⅰ",IF(AND(AP61=1,AP62=2,AP63=1),"特定加算Ⅱ",IF(OR(AP61=2,AP62=2,AP63=2),"特定加算なし",""))),"")</f>
        <v>特定加算なし</v>
      </c>
      <c r="AX48" s="1015"/>
      <c r="AY48" s="1015"/>
      <c r="AZ48" s="1015"/>
      <c r="BA48" s="1015" t="str">
        <f>IFERROR(IF(OR(L9="ベア加算",AP57=1),"ベア加算",IF(AP57=2,"ベア加算なし","")),"")</f>
        <v/>
      </c>
      <c r="BB48" s="1015"/>
      <c r="BC48" s="1015"/>
      <c r="BD48" s="1015"/>
      <c r="BE48" s="1166" t="str">
        <f>AS48&amp;AW48&amp;BA48</f>
        <v>特定加算なし</v>
      </c>
      <c r="BF48" s="1166"/>
      <c r="BG48" s="1166"/>
      <c r="BH48" s="1166"/>
      <c r="BI48" s="1166"/>
      <c r="BJ48" s="1166"/>
      <c r="BK48" s="1166"/>
      <c r="BL48" s="1166"/>
      <c r="BM48" s="1166"/>
      <c r="BN48" s="1166"/>
      <c r="BO48" s="1166"/>
      <c r="BP48" s="1166"/>
      <c r="BQ48" s="141"/>
      <c r="BR48" s="141"/>
      <c r="BS48" s="141"/>
      <c r="BT48" s="141"/>
      <c r="BU48" s="141"/>
      <c r="BV48" s="141"/>
      <c r="BW48" s="141"/>
      <c r="BX48" s="141"/>
      <c r="BY48" s="141"/>
      <c r="BZ48" s="141"/>
      <c r="CD48" s="142"/>
    </row>
    <row r="49" spans="2:86" ht="18" customHeight="1">
      <c r="B49" s="1072" t="s">
        <v>2015</v>
      </c>
      <c r="C49" s="1073"/>
      <c r="D49" s="1073"/>
      <c r="E49" s="1073"/>
      <c r="F49" s="1074"/>
      <c r="G49" s="1042" t="str">
        <f>IFERROR(IF(AND(OR(AH58=1,AH58=2),OR(AH59=1,AH59=2),OR(AH60=1,AH60=2)),"処遇加算Ⅰ",IF(AND(OR(AH58=1,AH58=2),OR(AH59=1,AH59=2),OR(AH60=0,AH60=3)),"処遇加算Ⅱ",IF(OR(OR(AH58=1,AH58=2),OR(AH59=1,AH59=2)),"処遇加算Ⅲ",""))),"")</f>
        <v/>
      </c>
      <c r="H49" s="1043"/>
      <c r="I49" s="1043"/>
      <c r="J49" s="1043"/>
      <c r="K49" s="1044"/>
      <c r="L49" s="1057" t="str">
        <f>IFERROR(IF(G9="","",IF(AND(AH61=1,AH62=1,AH63=1),"特定加算Ⅰ",IF(AND(AH61=1,AH62=2,AH63=1),"特定加算Ⅱ",IF(OR(AH61=2,AH62=2,AH63=2),"特定加算なし","")))),"")</f>
        <v/>
      </c>
      <c r="M49" s="1058"/>
      <c r="N49" s="1058"/>
      <c r="O49" s="1058"/>
      <c r="P49" s="1059"/>
      <c r="Q49" s="1078" t="str">
        <f>IFERROR(IF(OR(L9="ベア加算",AND(L9="ベア加算なし",AH57=1)),"ベア加算",IF(AH57=2,"ベア加算なし","")),"")</f>
        <v/>
      </c>
      <c r="R49" s="1043"/>
      <c r="S49" s="1043"/>
      <c r="T49" s="1043"/>
      <c r="U49" s="1079"/>
      <c r="V49" s="1080" t="s">
        <v>10</v>
      </c>
      <c r="W49" s="1081"/>
      <c r="X49" s="1081"/>
      <c r="Y49" s="1081"/>
      <c r="Z49" s="1081"/>
      <c r="AA49" s="1040"/>
      <c r="AB49" s="1040"/>
      <c r="AC49" s="1022" t="str">
        <f>IFERROR(VLOOKUP(BE48,【参考】数式用2!E6:F23,2,FALSE),"")</f>
        <v/>
      </c>
      <c r="AD49" s="1023"/>
      <c r="AE49" s="1023"/>
      <c r="AF49" s="1023"/>
      <c r="AG49" s="1023"/>
      <c r="AH49" s="1024"/>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2" t="s">
        <v>2016</v>
      </c>
      <c r="C50" s="1073"/>
      <c r="D50" s="1073"/>
      <c r="E50" s="1073"/>
      <c r="F50" s="1074"/>
      <c r="G50" s="1025" t="str">
        <f>IFERROR(VLOOKUP(Y5,【参考】数式用!$A$5:$J$37,MATCH(G49,【参考】数式用!$B$4:$J$4,0)+1,0),"")</f>
        <v/>
      </c>
      <c r="H50" s="1026"/>
      <c r="I50" s="1026"/>
      <c r="J50" s="1026"/>
      <c r="K50" s="1027"/>
      <c r="L50" s="1028" t="str">
        <f>IFERROR(VLOOKUP(Y5,【参考】数式用!$A$5:$J$37,MATCH(L49,【参考】数式用!$B$4:$J$4,0)+1,0),"")</f>
        <v/>
      </c>
      <c r="M50" s="1029"/>
      <c r="N50" s="1029"/>
      <c r="O50" s="1029"/>
      <c r="P50" s="1030"/>
      <c r="Q50" s="1031" t="str">
        <f>IFERROR(VLOOKUP(Y5,【参考】数式用!$A$5:$J$37,MATCH(Q49,【参考】数式用!$B$4:$J$4,0)+1,0),"")</f>
        <v/>
      </c>
      <c r="R50" s="1026"/>
      <c r="S50" s="1026"/>
      <c r="T50" s="1026"/>
      <c r="U50" s="1032"/>
      <c r="V50" s="1033">
        <f>SUM(G50,L50,Q50)</f>
        <v>0</v>
      </c>
      <c r="W50" s="1034"/>
      <c r="X50" s="1034"/>
      <c r="Y50" s="1034"/>
      <c r="Z50" s="1034"/>
      <c r="AA50" s="1040"/>
      <c r="AB50" s="1040"/>
      <c r="AC50" s="1035" t="str">
        <f>IFERROR(VLOOKUP(Y5,【参考】数式用!$A$5:$AB$37,MATCH(AC49,【参考】数式用!$B$4:$AB$4,0)+1,FALSE),"")</f>
        <v/>
      </c>
      <c r="AD50" s="1036"/>
      <c r="AE50" s="1036"/>
      <c r="AF50" s="1036"/>
      <c r="AG50" s="1036"/>
      <c r="AH50" s="1037"/>
      <c r="AS50" s="1014" t="s">
        <v>2046</v>
      </c>
      <c r="AT50" s="1014"/>
      <c r="AU50" s="1014"/>
      <c r="AV50" s="1014"/>
      <c r="AW50" s="1014" t="s">
        <v>2047</v>
      </c>
      <c r="AX50" s="1014"/>
      <c r="AY50" s="1014"/>
      <c r="AZ50" s="1014"/>
      <c r="BA50" s="1014" t="s">
        <v>13</v>
      </c>
      <c r="BB50" s="1014"/>
      <c r="BC50" s="1014"/>
      <c r="BD50" s="1014"/>
      <c r="BE50" s="1014" t="s">
        <v>2048</v>
      </c>
      <c r="BF50" s="1014"/>
      <c r="BG50" s="1014"/>
      <c r="BH50" s="1014"/>
      <c r="BI50" s="1014" t="s">
        <v>2051</v>
      </c>
      <c r="BJ50" s="1014"/>
      <c r="BK50" s="1014"/>
      <c r="BL50" s="1014"/>
      <c r="BM50" s="141"/>
      <c r="BN50" s="1014" t="s">
        <v>2050</v>
      </c>
      <c r="BO50" s="1014"/>
      <c r="BP50" s="1014"/>
      <c r="BQ50" s="1014"/>
      <c r="BR50" s="1014"/>
      <c r="BS50" s="1014"/>
      <c r="BT50" s="141"/>
      <c r="BV50" s="1003" t="s">
        <v>2053</v>
      </c>
      <c r="BW50" s="1004"/>
      <c r="BX50" s="1004"/>
      <c r="BY50" s="1004"/>
      <c r="BZ50" s="1004"/>
      <c r="CA50" s="1005"/>
      <c r="CD50" s="142"/>
    </row>
    <row r="51" spans="2:86" ht="17.25" customHeight="1">
      <c r="B51" s="1016" t="s">
        <v>2120</v>
      </c>
      <c r="C51" s="1017"/>
      <c r="D51" s="1017"/>
      <c r="E51" s="1017"/>
      <c r="F51" s="1018"/>
      <c r="G51" s="1048" t="str">
        <f>IFERROR(ROUNDDOWN(ROUND(AM5*G50,0),0)*H53,"")</f>
        <v/>
      </c>
      <c r="H51" s="1048"/>
      <c r="I51" s="1048"/>
      <c r="J51" s="1048"/>
      <c r="K51" s="55" t="s">
        <v>2116</v>
      </c>
      <c r="L51" s="1129" t="str">
        <f>IFERROR(ROUNDDOWN(ROUND(AM5*L50,0),0)*H53,"")</f>
        <v/>
      </c>
      <c r="M51" s="1130"/>
      <c r="N51" s="1130"/>
      <c r="O51" s="1130"/>
      <c r="P51" s="55" t="s">
        <v>2116</v>
      </c>
      <c r="Q51" s="1054" t="str">
        <f>IFERROR(ROUNDDOWN(ROUND(AM5*Q50,0),0)*H53,"")</f>
        <v/>
      </c>
      <c r="R51" s="1048"/>
      <c r="S51" s="1048"/>
      <c r="T51" s="1048"/>
      <c r="U51" s="56" t="s">
        <v>2116</v>
      </c>
      <c r="V51" s="1055">
        <f>IFERROR(SUM(G51,L51,Q51),"")</f>
        <v>0</v>
      </c>
      <c r="W51" s="1056"/>
      <c r="X51" s="1056"/>
      <c r="Y51" s="1056"/>
      <c r="Z51" s="57" t="s">
        <v>2116</v>
      </c>
      <c r="AB51" s="58"/>
      <c r="AC51" s="1054" t="str">
        <f>IFERROR(ROUNDDOWN(ROUND(AM5*AC50,0),0)*AD53,"")</f>
        <v/>
      </c>
      <c r="AD51" s="1048"/>
      <c r="AE51" s="1048"/>
      <c r="AF51" s="1048"/>
      <c r="AG51" s="1048"/>
      <c r="AH51" s="56" t="s">
        <v>2116</v>
      </c>
      <c r="AS51" s="1013" t="str">
        <f>IFERROR(ROUNDDOWN(ROUND(AM5*(G50-B10),0),0)*H53,"")</f>
        <v/>
      </c>
      <c r="AT51" s="1013"/>
      <c r="AU51" s="1013"/>
      <c r="AV51" s="1013"/>
      <c r="AW51" s="1013" t="str">
        <f>IFERROR(ROUNDDOWN(ROUND(AM5*(L50-G10),0),0)*H53,"")</f>
        <v/>
      </c>
      <c r="AX51" s="1013"/>
      <c r="AY51" s="1013"/>
      <c r="AZ51" s="1013"/>
      <c r="BA51" s="1013" t="str">
        <f>IFERROR(ROUNDDOWN(ROUND(AM5*(Q50-L10),0),0)*H53,"")</f>
        <v/>
      </c>
      <c r="BB51" s="1013"/>
      <c r="BC51" s="1013"/>
      <c r="BD51" s="1013"/>
      <c r="BE51" s="1013" t="str">
        <f>IFERROR(ROUNDDOWN(ROUND(AM5*(AC50-Q10),0),0)*AD53,"")</f>
        <v/>
      </c>
      <c r="BF51" s="1013"/>
      <c r="BG51" s="1013"/>
      <c r="BH51" s="1013"/>
      <c r="BI51" s="1013">
        <f>SUM(AS51:BH51)</f>
        <v>0</v>
      </c>
      <c r="BJ51" s="1013"/>
      <c r="BK51" s="1013"/>
      <c r="BL51" s="1013"/>
      <c r="BM51" s="141"/>
      <c r="BN51" s="1013" t="str">
        <f>IFERROR(ROUNDDOWN(ROUNDDOWN(ROUND(AM5*(VLOOKUP(Y5,【参考】数式用!$A$5:$AB$37,14,FALSE)),0),0)*AD53*0.5,0),"")</f>
        <v/>
      </c>
      <c r="BO51" s="1013"/>
      <c r="BP51" s="1013"/>
      <c r="BQ51" s="1013"/>
      <c r="BR51" s="1013"/>
      <c r="BS51" s="1013"/>
      <c r="BT51" s="141"/>
      <c r="BV51" s="1006">
        <f>IF(AND(Q49="ベア加算なし",BA48="ベア加算"),ROUNDDOWN(ROUND(AM5*VLOOKUP(Y5,【参考】数式用!$A$5:$AB$37,9,FALSE),0),0)*AD53,0)</f>
        <v>0</v>
      </c>
      <c r="BW51" s="1007"/>
      <c r="BX51" s="1007"/>
      <c r="BY51" s="1007"/>
      <c r="BZ51" s="1007"/>
      <c r="CA51" s="1008"/>
      <c r="CD51" s="142"/>
    </row>
    <row r="52" spans="2:86" ht="13.5" customHeight="1">
      <c r="B52" s="1016"/>
      <c r="C52" s="1017"/>
      <c r="D52" s="1017"/>
      <c r="E52" s="1017"/>
      <c r="F52" s="1018"/>
      <c r="G52" s="1052" t="str">
        <f>IFERROR("("&amp;TEXT(G51/H53,"#,##0円")&amp;"/月)","")</f>
        <v/>
      </c>
      <c r="H52" s="1053"/>
      <c r="I52" s="1053"/>
      <c r="J52" s="1053"/>
      <c r="K52" s="1053"/>
      <c r="L52" s="1050" t="str">
        <f>IFERROR("("&amp;TEXT(L51/H53,"#,##0円")&amp;"/月)","")</f>
        <v/>
      </c>
      <c r="M52" s="1051"/>
      <c r="N52" s="1051"/>
      <c r="O52" s="1051"/>
      <c r="P52" s="1052"/>
      <c r="Q52" s="1053" t="str">
        <f>IFERROR("("&amp;TEXT(Q51/H53,"#,##0円")&amp;"/月)","")</f>
        <v/>
      </c>
      <c r="R52" s="1053"/>
      <c r="S52" s="1053"/>
      <c r="T52" s="1053"/>
      <c r="U52" s="1053"/>
      <c r="V52" s="1053" t="str">
        <f>IFERROR("("&amp;TEXT(V51/H53,"#,##0円")&amp;"/月)","")</f>
        <v>(0円/月)</v>
      </c>
      <c r="W52" s="1053"/>
      <c r="X52" s="1053"/>
      <c r="Y52" s="1053"/>
      <c r="Z52" s="1053"/>
      <c r="AB52" s="58"/>
      <c r="AC52" s="1050" t="str">
        <f>IFERROR("("&amp;TEXT(AC51/AD53,"#,##0円")&amp;"/月)","")</f>
        <v/>
      </c>
      <c r="AD52" s="1051"/>
      <c r="AE52" s="1051"/>
      <c r="AF52" s="1051"/>
      <c r="AG52" s="1051"/>
      <c r="AH52" s="105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1" t="s">
        <v>215</v>
      </c>
      <c r="V56" s="1211"/>
      <c r="W56" s="1211"/>
      <c r="X56" s="1211"/>
      <c r="Y56" s="1211"/>
      <c r="Z56" s="1211"/>
      <c r="AA56" s="536"/>
      <c r="AB56" s="537"/>
      <c r="AC56" s="1211" t="str">
        <f>IF(F15=4,"R6.4～R6.5",IF(F15=5,"R6.5",""))</f>
        <v>R6.4～R6.5</v>
      </c>
      <c r="AD56" s="1211"/>
      <c r="AE56" s="1211"/>
      <c r="AF56" s="1211"/>
      <c r="AG56" s="1211"/>
      <c r="AH56" s="1211"/>
      <c r="AI56" s="538"/>
      <c r="AJ56" s="537"/>
      <c r="AK56" s="1211" t="str">
        <f>IF(OR(F15=4,F15=5),"R6.6","R"&amp;D15&amp;"."&amp;F15)&amp;"～R"&amp;K15&amp;"."&amp;M15</f>
        <v>R6.6～R7.3</v>
      </c>
      <c r="AL56" s="1211"/>
      <c r="AM56" s="1211"/>
      <c r="AN56" s="1211"/>
      <c r="AO56" s="1211"/>
      <c r="AP56" s="1211"/>
      <c r="AQ56" s="145"/>
      <c r="AR56" s="145"/>
      <c r="AS56" s="1172" t="s">
        <v>2202</v>
      </c>
      <c r="AT56" s="1172"/>
      <c r="AU56" s="1172"/>
      <c r="AV56" s="1172"/>
      <c r="AW56" s="1172" t="s">
        <v>2201</v>
      </c>
      <c r="AX56" s="1172"/>
      <c r="AY56" s="1172"/>
      <c r="AZ56" s="1172"/>
    </row>
    <row r="57" spans="2:86" ht="15.95" customHeight="1">
      <c r="U57" s="1212" t="s">
        <v>2054</v>
      </c>
      <c r="V57" s="1212"/>
      <c r="W57" s="1212"/>
      <c r="X57" s="1212"/>
      <c r="Y57" s="1212"/>
      <c r="Z57" s="539" t="str">
        <f>IF(AND(B9&lt;&gt;"処遇加算なし",F15=4),IF(V21="✓",1,IF(V22="✓",2,"")),"")</f>
        <v/>
      </c>
      <c r="AA57" s="536"/>
      <c r="AB57" s="537"/>
      <c r="AC57" s="1212" t="s">
        <v>2054</v>
      </c>
      <c r="AD57" s="1212"/>
      <c r="AE57" s="1212"/>
      <c r="AF57" s="1212"/>
      <c r="AG57" s="1212"/>
      <c r="AH57" s="425">
        <f>IF(AND(F15&lt;&gt;4,F15&lt;&gt;5),0,IF(AT8="○",1,0))</f>
        <v>0</v>
      </c>
      <c r="AI57" s="537"/>
      <c r="AJ57" s="537"/>
      <c r="AK57" s="1212" t="s">
        <v>2054</v>
      </c>
      <c r="AL57" s="1212"/>
      <c r="AM57" s="1212"/>
      <c r="AN57" s="1212"/>
      <c r="AO57" s="1212"/>
      <c r="AP57" s="425">
        <f>IF(AT8="○",1,0)</f>
        <v>0</v>
      </c>
      <c r="AQ57" s="145"/>
      <c r="AR57" s="145"/>
      <c r="AS57" s="1180"/>
      <c r="AT57" s="1180"/>
      <c r="AU57" s="1180"/>
      <c r="AV57" s="1180"/>
      <c r="AW57" s="1173"/>
      <c r="AX57" s="1173"/>
      <c r="AY57" s="1173"/>
      <c r="AZ57" s="1173"/>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14" t="str">
        <f>IF(OR(AND(Z58=1,AH58=3),AND(Z58=1,AP58=3),AND(Z58=2,AH58=3,AH59=3),AND(Z58=2,AP58=3,AP59=3)),"○","")</f>
        <v/>
      </c>
      <c r="AT58" s="1014"/>
      <c r="AU58" s="1014"/>
      <c r="AV58" s="1014"/>
      <c r="AW58" s="1014" t="str">
        <f>IF(OR(AND(Z58=1,AH58=2),AND(Z58=1,AP58=2),AND(Z58=2,AH58=2,AH59=2),AND(Z58=2,AP58=2,AP59=2)),"○","")</f>
        <v/>
      </c>
      <c r="AX58" s="1014"/>
      <c r="AY58" s="1014"/>
      <c r="AZ58" s="1014"/>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14" t="str">
        <f>IF(OR(AND(Z59=1,AH59=3),AND(Z59=1,AP59=3),AND(Z59=2,AH58=3,AH59=3),AND(Z59=2,AP58=3,AP59=3)),"○","")</f>
        <v/>
      </c>
      <c r="AT59" s="1014"/>
      <c r="AU59" s="1014"/>
      <c r="AV59" s="1014"/>
      <c r="AW59" s="1014" t="str">
        <f>IF(OR(AND(Z59=1,AH58=2),AND(Z59=1,AP58=2),AND(Z59=2,AH58=2,AH59=2),AND(Z59=2,AP58=2,AP59=2)),"○","")</f>
        <v/>
      </c>
      <c r="AX59" s="1014"/>
      <c r="AY59" s="1014"/>
      <c r="AZ59" s="1014"/>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174" t="str">
        <f>IF(OR(AND(Z60=1,AH60=3),AND(Z60=1,AP60=3)),"○","")</f>
        <v/>
      </c>
      <c r="AT60" s="1174"/>
      <c r="AU60" s="1174"/>
      <c r="AV60" s="1174"/>
      <c r="AW60" s="1174" t="str">
        <f>IF(OR(AND(Z60=1,AH60=2),AND(Z60=1,AP60=2)),"○","")</f>
        <v/>
      </c>
      <c r="AX60" s="1174"/>
      <c r="AY60" s="1174"/>
      <c r="AZ60" s="1174"/>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14" t="str">
        <f>IF(OR(AND(Z61=1,AH61=2),AND(Z61=1,AP61=2)),"○","")</f>
        <v/>
      </c>
      <c r="AT61" s="1014"/>
      <c r="AU61" s="1014"/>
      <c r="AV61" s="1014"/>
      <c r="AW61" s="1175" t="str">
        <f>IF(OR((AD61-AL61)&lt;0,(AD61-AT61)&lt;0),"!","")</f>
        <v/>
      </c>
      <c r="AX61" s="1175"/>
      <c r="AY61" s="1175"/>
      <c r="AZ61" s="117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14" t="str">
        <f>IF(OR(AND(Z62=1,AH62=2),AND(Z62=1,AP62=2)),"○","")</f>
        <v/>
      </c>
      <c r="AT62" s="1014"/>
      <c r="AU62" s="1014"/>
      <c r="AV62" s="1014"/>
      <c r="AW62" s="1175" t="str">
        <f>IF(OR((AD62-AL62)&lt;0,(AD62-AT62)&lt;0),"!","")</f>
        <v/>
      </c>
      <c r="AX62" s="1175"/>
      <c r="AY62" s="1175"/>
      <c r="AZ62" s="1175"/>
      <c r="BP62" s="151"/>
      <c r="BR62" s="151"/>
      <c r="BS62" s="151"/>
      <c r="BT62" s="151"/>
      <c r="BU62" s="151"/>
      <c r="BV62" s="151"/>
      <c r="BW62" s="151"/>
      <c r="BX62" s="151"/>
      <c r="BY62" s="151"/>
      <c r="BZ62" s="151"/>
      <c r="CA62" s="151"/>
      <c r="CB62" s="151"/>
      <c r="CC62" s="151"/>
      <c r="CD62" s="151"/>
      <c r="CE62" s="151"/>
      <c r="CF62" s="151"/>
      <c r="CH62" s="154"/>
    </row>
    <row r="63" spans="2:86" ht="15.95" customHeight="1">
      <c r="U63" s="1212" t="s">
        <v>2060</v>
      </c>
      <c r="V63" s="1212"/>
      <c r="W63" s="1212"/>
      <c r="X63" s="1212"/>
      <c r="Y63" s="1212"/>
      <c r="Z63" s="539" t="str">
        <f>IF(AND(B9&lt;&gt;"処遇加算なし",F15=4),IF(V44="✓",1,IF(V45="✓",2,"")),"")</f>
        <v/>
      </c>
      <c r="AA63" s="536"/>
      <c r="AB63" s="537"/>
      <c r="AC63" s="1212" t="s">
        <v>2060</v>
      </c>
      <c r="AD63" s="1212"/>
      <c r="AE63" s="1212"/>
      <c r="AF63" s="1212"/>
      <c r="AG63" s="1212"/>
      <c r="AH63" s="425">
        <f>IF(AND(F15&lt;&gt;4,F15&lt;&gt;5),0,IF(AZ8="○",1,2))</f>
        <v>2</v>
      </c>
      <c r="AI63" s="537"/>
      <c r="AJ63" s="537"/>
      <c r="AK63" s="1212" t="s">
        <v>2060</v>
      </c>
      <c r="AL63" s="1212"/>
      <c r="AM63" s="1212"/>
      <c r="AN63" s="1212"/>
      <c r="AO63" s="1212"/>
      <c r="AP63" s="425">
        <f>IF(AZ8="○",1,2)</f>
        <v>2</v>
      </c>
      <c r="AQ63" s="145"/>
      <c r="AR63" s="145"/>
      <c r="AS63" s="1014" t="str">
        <f>IF(OR(AND(Z63=1,AH63=2),AND(Z63=1,AP63=2)),"○","")</f>
        <v/>
      </c>
      <c r="AT63" s="1014"/>
      <c r="AU63" s="1014"/>
      <c r="AV63" s="1014"/>
      <c r="AW63" s="1175" t="str">
        <f>IF(OR((AD63-AL63)&lt;0,(AD63-AT63)&lt;0),"!","")</f>
        <v/>
      </c>
      <c r="AX63" s="1175"/>
      <c r="AY63" s="1175"/>
      <c r="AZ63" s="117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39D05A3-F2FF-4A1D-874B-8017490D8B8D}">
      <formula1>サービス名</formula1>
    </dataValidation>
    <dataValidation type="list" allowBlank="1" showInputMessage="1" showErrorMessage="1" sqref="M5:O5" xr:uid="{116473D0-4126-465A-9564-B0A9DAA2B4BB}">
      <formula1>INDIRECT(J5)</formula1>
    </dataValidation>
    <dataValidation type="list" allowBlank="1" showInputMessage="1" showErrorMessage="1" sqref="M15:M16" xr:uid="{35CBDD0B-F6E3-47B8-9EF5-99AC4B9A271D}">
      <formula1>"1,2,3,6,7,8,9,10,11,12"</formula1>
    </dataValidation>
    <dataValidation type="list" allowBlank="1" showInputMessage="1" showErrorMessage="1" sqref="K15:K16 D15:D16" xr:uid="{D9478D67-DE27-4FD8-930B-33E421622BFA}">
      <formula1>"6,7"</formula1>
    </dataValidation>
    <dataValidation type="textLength" operator="equal" allowBlank="1" showInputMessage="1" showErrorMessage="1" error="10桁の事業所番号を入力してください。_x000a_（桁数が異なるとエラーになります）" sqref="B5:F5" xr:uid="{FB98800B-E280-4134-931F-6B6C70D7DD6B}">
      <formula1>10</formula1>
    </dataValidation>
    <dataValidation type="list" allowBlank="1" showInputMessage="1" showErrorMessage="1" sqref="AD41:AH41" xr:uid="{F751D9F0-FCC4-47A2-9889-C7FD93AC665C}">
      <formula1>INDIRECT(BF1)</formula1>
    </dataValidation>
    <dataValidation type="list" allowBlank="1" showInputMessage="1" showErrorMessage="1" sqref="AL41:AP41" xr:uid="{CA76AAA2-08B0-46AA-AEBA-E5A73FBCAC1E}">
      <formula1>INDIRECT(BF1)</formula1>
    </dataValidation>
    <dataValidation type="whole" operator="greaterThanOrEqual" allowBlank="1" showInputMessage="1" showErrorMessage="1" prompt="要件を満たす職員数を記入してください。" sqref="AG37:AH37 AO37:AP37" xr:uid="{13961FED-0271-4422-BE80-EECD2D8016F2}">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458FF2E1-1477-4577-9FA6-0923C268C3BD}">
          <x14:formula1>
            <xm:f>【参考】数式用3!$A$3:$A$49</xm:f>
          </x14:formula1>
          <xm:sqref>J5:L5</xm:sqref>
        </x14:dataValidation>
        <x14:dataValidation type="list" allowBlank="1" showInputMessage="1" showErrorMessage="1" xr:uid="{A3DE9C4E-F772-4776-99CA-B6ACBB9D1DD0}">
          <x14:formula1>
            <xm:f>【参考】数式用!$I$4:$J$4</xm:f>
          </x14:formula1>
          <xm:sqref>L9</xm:sqref>
        </x14:dataValidation>
        <x14:dataValidation type="list" allowBlank="1" showInputMessage="1" showErrorMessage="1" xr:uid="{4E48A1B6-1EAE-47C1-9AF5-1038888D1A93}">
          <x14:formula1>
            <xm:f>【参考】数式用!$F$4:$H$4</xm:f>
          </x14:formula1>
          <xm:sqref>G9</xm:sqref>
        </x14:dataValidation>
        <x14:dataValidation type="list" allowBlank="1" showInputMessage="1" showErrorMessage="1" xr:uid="{2C7AF818-D107-4A6E-BFEE-260BC43094BA}">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4D3A-53CB-4502-BC83-802959F67CE0}">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3" t="s">
        <v>2326</v>
      </c>
      <c r="O1" s="1163"/>
      <c r="P1" s="1163"/>
      <c r="Q1" s="1163"/>
      <c r="R1" s="1163"/>
      <c r="S1" s="1163"/>
      <c r="T1" s="1163"/>
      <c r="U1" s="1163"/>
      <c r="V1" s="1163"/>
      <c r="W1" s="1163"/>
      <c r="X1" s="1163"/>
      <c r="Y1" s="1163"/>
      <c r="Z1" s="1163"/>
      <c r="AA1" s="1163"/>
      <c r="AB1" s="1163"/>
      <c r="AC1" s="1163"/>
      <c r="AD1" s="1163"/>
      <c r="AE1" s="1163"/>
      <c r="AF1" s="1009" t="s">
        <v>25</v>
      </c>
      <c r="AG1" s="1009"/>
      <c r="AH1" s="1009"/>
      <c r="AI1" s="1010" t="str">
        <f>IF(G5="","",G5)</f>
        <v/>
      </c>
      <c r="AJ1" s="1010"/>
      <c r="AK1" s="1010"/>
      <c r="AL1" s="1010"/>
      <c r="AM1" s="1010"/>
      <c r="AN1" s="1010"/>
      <c r="AO1" s="1010"/>
      <c r="AP1" s="1010"/>
      <c r="AS1" s="1177" t="str">
        <f>B9&amp;G9&amp;L9</f>
        <v/>
      </c>
      <c r="AT1" s="1178"/>
      <c r="AU1" s="1178"/>
      <c r="AV1" s="1178"/>
      <c r="AW1" s="1178"/>
      <c r="AX1" s="1178"/>
      <c r="AY1" s="1178"/>
      <c r="AZ1" s="1178"/>
      <c r="BA1" s="1178"/>
      <c r="BB1" s="1178"/>
      <c r="BC1" s="1178"/>
      <c r="BD1" s="1178"/>
      <c r="BE1" s="1179"/>
      <c r="BF1" s="1176" t="str">
        <f>IFERROR(VLOOKUP(Y5,【参考】数式用!$AH$2:$AI$34,2,FALSE),"")</f>
        <v/>
      </c>
      <c r="BG1" s="1176"/>
      <c r="BH1" s="1176"/>
      <c r="BI1" s="1176"/>
      <c r="BJ1" s="1176"/>
      <c r="BK1" s="1176"/>
      <c r="BL1" s="1176"/>
      <c r="BM1" s="1176"/>
      <c r="BN1" s="1176"/>
      <c r="BO1" s="1176"/>
      <c r="BP1" s="1176"/>
      <c r="CE1" s="74" t="s">
        <v>2189</v>
      </c>
    </row>
    <row r="2" spans="1:88" s="75" customFormat="1" ht="19.5" customHeight="1" thickBot="1">
      <c r="C2" s="73"/>
      <c r="D2" s="73"/>
      <c r="E2" s="73"/>
      <c r="F2" s="73"/>
      <c r="G2" s="73"/>
      <c r="H2" s="73"/>
      <c r="I2" s="73"/>
      <c r="J2" s="73"/>
      <c r="K2" s="73"/>
      <c r="L2" s="73"/>
      <c r="M2" s="73"/>
      <c r="N2" s="1163"/>
      <c r="O2" s="1163"/>
      <c r="P2" s="1163"/>
      <c r="Q2" s="1163"/>
      <c r="R2" s="1163"/>
      <c r="S2" s="1163"/>
      <c r="T2" s="1163"/>
      <c r="U2" s="1163"/>
      <c r="V2" s="1163"/>
      <c r="W2" s="1163"/>
      <c r="X2" s="1163"/>
      <c r="Y2" s="1163"/>
      <c r="Z2" s="1163"/>
      <c r="AA2" s="1163"/>
      <c r="AB2" s="1163"/>
      <c r="AC2" s="1163"/>
      <c r="AD2" s="1163"/>
      <c r="AE2" s="1163"/>
      <c r="AF2" s="73"/>
      <c r="AG2" s="73"/>
      <c r="AH2" s="73"/>
      <c r="AI2" s="73"/>
      <c r="AJ2" s="73"/>
      <c r="AK2" s="73"/>
      <c r="AL2" s="73"/>
      <c r="AM2" s="73"/>
      <c r="AN2" s="73"/>
      <c r="AO2" s="73"/>
      <c r="AP2" s="73"/>
      <c r="AQ2" s="430"/>
      <c r="AR2" s="430"/>
      <c r="CE2" s="1001" t="s">
        <v>2192</v>
      </c>
      <c r="CF2" s="1001"/>
      <c r="CG2" s="1001"/>
      <c r="CH2" s="1001"/>
      <c r="CI2" s="982" t="str">
        <f>IF(AI1&lt;&gt;"",1,"")</f>
        <v/>
      </c>
      <c r="CJ2" s="983"/>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1" t="s">
        <v>2186</v>
      </c>
      <c r="CF3" s="1001"/>
      <c r="CG3" s="1001"/>
      <c r="CH3" s="1001"/>
      <c r="CI3" s="987" t="str">
        <f>IF(AND(L9="ベア加算",Q49="ベア加算"),1,"")</f>
        <v/>
      </c>
      <c r="CJ3" s="988"/>
    </row>
    <row r="4" spans="1:88" ht="28.5" customHeight="1">
      <c r="B4" s="1082" t="s">
        <v>2237</v>
      </c>
      <c r="C4" s="1082"/>
      <c r="D4" s="1082"/>
      <c r="E4" s="1082"/>
      <c r="F4" s="1082"/>
      <c r="G4" s="1083" t="s">
        <v>0</v>
      </c>
      <c r="H4" s="1083"/>
      <c r="I4" s="1083"/>
      <c r="J4" s="1084" t="s">
        <v>1</v>
      </c>
      <c r="K4" s="1085"/>
      <c r="L4" s="1085"/>
      <c r="M4" s="1085"/>
      <c r="N4" s="1085"/>
      <c r="O4" s="1086"/>
      <c r="P4" s="1193" t="s">
        <v>2</v>
      </c>
      <c r="Q4" s="1194"/>
      <c r="R4" s="1194"/>
      <c r="S4" s="1194"/>
      <c r="T4" s="1194"/>
      <c r="U4" s="1194"/>
      <c r="V4" s="1194"/>
      <c r="W4" s="1194"/>
      <c r="X4" s="1195"/>
      <c r="Y4" s="1084" t="s">
        <v>3</v>
      </c>
      <c r="Z4" s="1085"/>
      <c r="AA4" s="1085"/>
      <c r="AB4" s="1085"/>
      <c r="AC4" s="1085"/>
      <c r="AD4" s="1086"/>
      <c r="AE4" s="1125" t="s">
        <v>2317</v>
      </c>
      <c r="AF4" s="1126"/>
      <c r="AG4" s="1126"/>
      <c r="AH4" s="1127"/>
      <c r="AI4" s="1125" t="s">
        <v>2318</v>
      </c>
      <c r="AJ4" s="1126"/>
      <c r="AK4" s="1126"/>
      <c r="AL4" s="1127"/>
      <c r="AM4" s="1125" t="s">
        <v>2319</v>
      </c>
      <c r="AN4" s="1126"/>
      <c r="AO4" s="1126"/>
      <c r="AP4" s="1127"/>
      <c r="AS4" s="83"/>
      <c r="AT4" s="1181" t="s">
        <v>2095</v>
      </c>
      <c r="AU4" s="1181" t="s">
        <v>2055</v>
      </c>
      <c r="AV4" s="1181" t="s">
        <v>2056</v>
      </c>
      <c r="AW4" s="1181" t="s">
        <v>2057</v>
      </c>
      <c r="AX4" s="1181" t="s">
        <v>2058</v>
      </c>
      <c r="AY4" s="1181" t="s">
        <v>2059</v>
      </c>
      <c r="AZ4" s="1181" t="s">
        <v>2094</v>
      </c>
      <c r="BA4" s="84"/>
      <c r="CE4" s="1001" t="s">
        <v>2191</v>
      </c>
      <c r="CF4" s="1001"/>
      <c r="CG4" s="1001"/>
      <c r="CH4" s="1001"/>
      <c r="CI4" s="989" t="str">
        <f>IF(OR(OR(G49="処遇加算Ⅰ",G49="処遇加算Ⅱ"),OR(AS48="処遇加算Ⅰ",AS48="処遇加算Ⅱ")),1,"")</f>
        <v/>
      </c>
      <c r="CJ4" s="990"/>
    </row>
    <row r="5" spans="1:88" ht="33" customHeight="1">
      <c r="B5" s="1141"/>
      <c r="C5" s="1141"/>
      <c r="D5" s="1141"/>
      <c r="E5" s="1141"/>
      <c r="F5" s="1141"/>
      <c r="G5" s="1142"/>
      <c r="H5" s="1142"/>
      <c r="I5" s="1142"/>
      <c r="J5" s="1143"/>
      <c r="K5" s="1143"/>
      <c r="L5" s="1143"/>
      <c r="M5" s="1144"/>
      <c r="N5" s="1144"/>
      <c r="O5" s="1144"/>
      <c r="P5" s="1215"/>
      <c r="Q5" s="1216"/>
      <c r="R5" s="1216"/>
      <c r="S5" s="1216"/>
      <c r="T5" s="1216"/>
      <c r="U5" s="1216"/>
      <c r="V5" s="1216"/>
      <c r="W5" s="1216"/>
      <c r="X5" s="1217"/>
      <c r="Y5" s="1128"/>
      <c r="Z5" s="1128"/>
      <c r="AA5" s="1128"/>
      <c r="AB5" s="1128"/>
      <c r="AC5" s="1128"/>
      <c r="AD5" s="1128"/>
      <c r="AE5" s="1196"/>
      <c r="AF5" s="1197"/>
      <c r="AG5" s="1197"/>
      <c r="AH5" s="1198"/>
      <c r="AI5" s="1196"/>
      <c r="AJ5" s="1197"/>
      <c r="AK5" s="1197"/>
      <c r="AL5" s="1198"/>
      <c r="AM5" s="1199">
        <f>AE5-AI5</f>
        <v>0</v>
      </c>
      <c r="AN5" s="1200"/>
      <c r="AO5" s="1200"/>
      <c r="AP5" s="1201"/>
      <c r="AS5" s="83"/>
      <c r="AT5" s="1182"/>
      <c r="AU5" s="1182"/>
      <c r="AV5" s="1182"/>
      <c r="AW5" s="1182"/>
      <c r="AX5" s="1182"/>
      <c r="AY5" s="1182"/>
      <c r="AZ5" s="1182"/>
      <c r="BA5" s="84"/>
      <c r="CE5" s="1001" t="s">
        <v>2185</v>
      </c>
      <c r="CF5" s="1001"/>
      <c r="CG5" s="1001"/>
      <c r="CH5" s="1001"/>
      <c r="CI5" s="989" t="str">
        <f>IF(OR(G49="処遇加算Ⅰ",AS48="処遇加算Ⅰ"),1,"")</f>
        <v/>
      </c>
      <c r="CJ5" s="990"/>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2"/>
      <c r="AU6" s="1182"/>
      <c r="AV6" s="1182"/>
      <c r="AW6" s="1182"/>
      <c r="AX6" s="1182"/>
      <c r="AY6" s="1182"/>
      <c r="AZ6" s="1182"/>
      <c r="BA6" s="84"/>
      <c r="CE6" s="1001" t="s">
        <v>2188</v>
      </c>
      <c r="CF6" s="1001"/>
      <c r="CG6" s="1001"/>
      <c r="CH6" s="1001"/>
      <c r="CI6" s="989" t="str">
        <f>IF(OR(AH61=1,AP61=1),1,"")</f>
        <v/>
      </c>
      <c r="CJ6" s="990"/>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3"/>
      <c r="AU7" s="1183"/>
      <c r="AV7" s="1183"/>
      <c r="AW7" s="1183"/>
      <c r="AX7" s="1183"/>
      <c r="AY7" s="1183"/>
      <c r="AZ7" s="1183"/>
      <c r="BA7" s="84"/>
      <c r="CE7" s="1002" t="s">
        <v>2187</v>
      </c>
      <c r="CF7" s="1002"/>
      <c r="CG7" s="1002"/>
      <c r="CH7" s="1002"/>
      <c r="CI7" s="989" t="str">
        <f>IF(AND(AH62=1,AD41=""),1,"")</f>
        <v/>
      </c>
      <c r="CJ7" s="990"/>
    </row>
    <row r="8" spans="1:88" ht="17.25" customHeight="1" thickBot="1">
      <c r="B8" s="1045" t="s">
        <v>2145</v>
      </c>
      <c r="C8" s="1046"/>
      <c r="D8" s="1046"/>
      <c r="E8" s="1046"/>
      <c r="F8" s="1046"/>
      <c r="G8" s="1046"/>
      <c r="H8" s="1046"/>
      <c r="I8" s="1046"/>
      <c r="J8" s="1046"/>
      <c r="K8" s="1046"/>
      <c r="L8" s="1046"/>
      <c r="M8" s="1046"/>
      <c r="N8" s="1046"/>
      <c r="O8" s="1046"/>
      <c r="P8" s="1046"/>
      <c r="Q8" s="1046"/>
      <c r="R8" s="1046"/>
      <c r="S8" s="1047"/>
      <c r="T8" s="1038" t="s">
        <v>12</v>
      </c>
      <c r="U8" s="1039"/>
      <c r="V8" s="1202" t="str">
        <f>IFERROR(IF(VLOOKUP(AS1,【参考】数式用2!E6:L23,3,FALSE)="","",VLOOKUP(AS1,【参考】数式用2!E6:L23,3,FALSE)),"")</f>
        <v/>
      </c>
      <c r="W8" s="1203"/>
      <c r="X8" s="1203"/>
      <c r="Y8" s="1203"/>
      <c r="Z8" s="1204"/>
      <c r="AA8" s="1184" t="str">
        <f>IFERROR(VLOOKUP(AS1,【参考】数式用2!E6:L23,4,FALSE),"")</f>
        <v/>
      </c>
      <c r="AB8" s="1184"/>
      <c r="AC8" s="1184"/>
      <c r="AD8" s="1184"/>
      <c r="AE8" s="1184"/>
      <c r="AF8" s="1184"/>
      <c r="AG8" s="1184"/>
      <c r="AH8" s="1184"/>
      <c r="AI8" s="1184"/>
      <c r="AJ8" s="1184"/>
      <c r="AK8" s="1184"/>
      <c r="AL8" s="1184"/>
      <c r="AM8" s="1184"/>
      <c r="AN8" s="1184"/>
      <c r="AO8" s="1184"/>
      <c r="AP8" s="1185"/>
      <c r="AS8" s="83"/>
      <c r="AT8" s="985" t="str">
        <f>IF(L9="ベア加算","",IF(OR(V8="新加算Ⅰ",V8="新加算Ⅱ",V8="新加算Ⅲ",V8="新加算Ⅳ"),"○",""))</f>
        <v/>
      </c>
      <c r="AU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5" t="str">
        <f>IF(OR(V8="新加算Ⅰ",V8="新加算Ⅱ",V8="新加算Ⅲ",V8="新加算Ⅴ(１)",V8="新加算Ⅴ(３)",V8="新加算Ⅴ(８)"),"○","")</f>
        <v/>
      </c>
      <c r="AX8" s="985" t="str">
        <f>IF(OR(V8="新加算Ⅰ",V8="新加算Ⅱ",V8="新加算Ⅴ(１)",V8="新加算Ⅴ(２)",V8="新加算Ⅴ(３)",V8="新加算Ⅴ(４)",V8="新加算Ⅴ(５)",V8="新加算Ⅴ(６)",V8="新加算Ⅴ(７)",V8="新加算Ⅴ(９)",V8="新加算Ⅴ(10)",V8="新加算Ⅴ(12)"),"○","")</f>
        <v/>
      </c>
      <c r="AY8" s="985" t="str">
        <f>IF(OR(V8="新加算Ⅰ",V8="新加算Ⅴ(１)",V8="新加算Ⅴ(２)",V8="新加算Ⅴ(５)",V8="新加算Ⅴ(７)",V8="新加算Ⅴ(10)"),"○","")</f>
        <v/>
      </c>
      <c r="AZ8" s="985" t="str">
        <f>IF(OR(V8="新加算Ⅰ",V8="新加算Ⅱ",V8="新加算Ⅴ(１)",V8="新加算Ⅴ(２)",V8="新加算Ⅴ(３)",V8="新加算Ⅴ(４)",V8="新加算Ⅴ(５)",V8="新加算Ⅴ(６)",V8="新加算Ⅴ(７)",V8="新加算Ⅴ(９)",V8="新加算Ⅴ(10)",V8="新加算Ⅴ(12)"),"○","")</f>
        <v/>
      </c>
      <c r="BA8" s="84"/>
      <c r="CE8" s="1002" t="s">
        <v>2187</v>
      </c>
      <c r="CF8" s="1002"/>
      <c r="CG8" s="1002"/>
      <c r="CH8" s="1002"/>
      <c r="CI8" s="989" t="str">
        <f>IF(AND(AP62=1,AL41=""),1,"")</f>
        <v/>
      </c>
      <c r="CJ8" s="990"/>
    </row>
    <row r="9" spans="1:88" ht="26.25" customHeight="1">
      <c r="B9" s="1091"/>
      <c r="C9" s="1092"/>
      <c r="D9" s="1092"/>
      <c r="E9" s="1092"/>
      <c r="F9" s="1093"/>
      <c r="G9" s="1094"/>
      <c r="H9" s="1095"/>
      <c r="I9" s="1095"/>
      <c r="J9" s="1095"/>
      <c r="K9" s="1096"/>
      <c r="L9" s="1097"/>
      <c r="M9" s="1098"/>
      <c r="N9" s="1098"/>
      <c r="O9" s="1098"/>
      <c r="P9" s="1099"/>
      <c r="Q9" s="1145" t="s">
        <v>2051</v>
      </c>
      <c r="R9" s="1146"/>
      <c r="S9" s="1146"/>
      <c r="T9" s="1038"/>
      <c r="U9" s="1039"/>
      <c r="V9" s="1205" t="str">
        <f>IFERROR(VLOOKUP(Y5,【参考】数式用!$A$5:$AB$37,MATCH(V8,【参考】数式用!$B$4:$AB$4,0)+1,FALSE),"")</f>
        <v/>
      </c>
      <c r="W9" s="1206"/>
      <c r="X9" s="1206"/>
      <c r="Y9" s="1206"/>
      <c r="Z9" s="1207"/>
      <c r="AA9" s="1186"/>
      <c r="AB9" s="1186"/>
      <c r="AC9" s="1186"/>
      <c r="AD9" s="1186"/>
      <c r="AE9" s="1186"/>
      <c r="AF9" s="1186"/>
      <c r="AG9" s="1186"/>
      <c r="AH9" s="1186"/>
      <c r="AI9" s="1186"/>
      <c r="AJ9" s="1186"/>
      <c r="AK9" s="1186"/>
      <c r="AL9" s="1186"/>
      <c r="AM9" s="1186"/>
      <c r="AN9" s="1186"/>
      <c r="AO9" s="1186"/>
      <c r="AP9" s="1187"/>
      <c r="AS9" s="83"/>
      <c r="AT9" s="986"/>
      <c r="AU9" s="986"/>
      <c r="AV9" s="986"/>
      <c r="AW9" s="986"/>
      <c r="AX9" s="986"/>
      <c r="AY9" s="986"/>
      <c r="AZ9" s="986"/>
      <c r="BA9" s="84"/>
      <c r="CE9" s="1001" t="s">
        <v>2187</v>
      </c>
      <c r="CF9" s="1001"/>
      <c r="CG9" s="1001"/>
      <c r="CH9" s="1001"/>
      <c r="CI9" s="989" t="str">
        <f>IF(OR(AH62=1,AP62=1),1,"")</f>
        <v/>
      </c>
      <c r="CJ9" s="990"/>
    </row>
    <row r="10" spans="1:88" ht="11.25" customHeight="1">
      <c r="B10" s="1100" t="str">
        <f>IFERROR(VLOOKUP(Y5,【参考】数式用!$A$5:$J$37,MATCH(B9,【参考】数式用!$B$4:$J$4,0)+1,0),"")</f>
        <v/>
      </c>
      <c r="C10" s="1101"/>
      <c r="D10" s="1101"/>
      <c r="E10" s="1101"/>
      <c r="F10" s="1102"/>
      <c r="G10" s="1100" t="str">
        <f>IFERROR(VLOOKUP(Y5,【参考】数式用!$A$5:$J$37,MATCH(G9,【参考】数式用!$B$4:$J$4,0)+1,0),"")</f>
        <v/>
      </c>
      <c r="H10" s="1101"/>
      <c r="I10" s="1101"/>
      <c r="J10" s="1101"/>
      <c r="K10" s="1102"/>
      <c r="L10" s="1106" t="str">
        <f>IFERROR(VLOOKUP(Y5,【参考】数式用!$A$5:$J$37,MATCH(L9,【参考】数式用!$B$4:$J$4,0)+1,0),"")</f>
        <v/>
      </c>
      <c r="M10" s="1107"/>
      <c r="N10" s="1107"/>
      <c r="O10" s="1107"/>
      <c r="P10" s="1108"/>
      <c r="Q10" s="1033">
        <f>SUM(B10,G10,L10)</f>
        <v>0</v>
      </c>
      <c r="R10" s="1034"/>
      <c r="S10" s="1034"/>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1" t="s">
        <v>2190</v>
      </c>
      <c r="CF10" s="1001"/>
      <c r="CG10" s="1001"/>
      <c r="CH10" s="1001"/>
      <c r="CI10" s="989">
        <f>IF(OR(AH63=1,AP63=1),1,0)</f>
        <v>0</v>
      </c>
      <c r="CJ10" s="990"/>
    </row>
    <row r="11" spans="1:88" s="94" customFormat="1" ht="20.25" customHeight="1" thickBot="1">
      <c r="B11" s="1103"/>
      <c r="C11" s="1104"/>
      <c r="D11" s="1104"/>
      <c r="E11" s="1104"/>
      <c r="F11" s="1105"/>
      <c r="G11" s="1103"/>
      <c r="H11" s="1104"/>
      <c r="I11" s="1104"/>
      <c r="J11" s="1104"/>
      <c r="K11" s="1105"/>
      <c r="L11" s="1109"/>
      <c r="M11" s="1110"/>
      <c r="N11" s="1110"/>
      <c r="O11" s="1110"/>
      <c r="P11" s="1111"/>
      <c r="Q11" s="1033"/>
      <c r="R11" s="1034"/>
      <c r="S11" s="1034"/>
      <c r="T11" s="1040"/>
      <c r="U11" s="1039"/>
      <c r="V11" s="1124" t="str">
        <f>IFERROR(IF(VLOOKUP(AS1,【参考】数式用2!E6:L23,5,FALSE)="","",VLOOKUP(AS1,【参考】数式用2!E6:L23,5,FALSE)),"")</f>
        <v/>
      </c>
      <c r="W11" s="1124"/>
      <c r="X11" s="1124"/>
      <c r="Y11" s="1124"/>
      <c r="Z11" s="1124"/>
      <c r="AA11" s="1184" t="str">
        <f>IFERROR(VLOOKUP(AS1,【参考】数式用2!E6:L23,6,FALSE),"")</f>
        <v/>
      </c>
      <c r="AB11" s="1184"/>
      <c r="AC11" s="1184"/>
      <c r="AD11" s="1184"/>
      <c r="AE11" s="1184"/>
      <c r="AF11" s="1184"/>
      <c r="AG11" s="1184"/>
      <c r="AH11" s="1184"/>
      <c r="AI11" s="1184"/>
      <c r="AJ11" s="1184"/>
      <c r="AK11" s="1184"/>
      <c r="AL11" s="1184"/>
      <c r="AM11" s="1184"/>
      <c r="AN11" s="1184"/>
      <c r="AO11" s="1184"/>
      <c r="AP11" s="1185"/>
      <c r="AS11" s="99"/>
      <c r="AT11" s="985" t="str">
        <f>IF(L9="ベア加算","",IF(OR(V11="新加算Ⅰ",V11="新加算Ⅱ",V11="新加算Ⅲ",V11="新加算Ⅳ"),"○",""))</f>
        <v/>
      </c>
      <c r="AU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5" t="str">
        <f>IF(OR(V11="新加算Ⅰ",V11="新加算Ⅱ",V11="新加算Ⅲ",V11="新加算Ⅴ(１)",V11="新加算Ⅴ(３)",V11="新加算Ⅴ(８)"),"○","")</f>
        <v/>
      </c>
      <c r="AX11" s="985" t="str">
        <f>IF(OR(V11="新加算Ⅰ",V11="新加算Ⅱ",V11="新加算Ⅴ(１)",V11="新加算Ⅴ(２)",V11="新加算Ⅴ(３)",V11="新加算Ⅴ(４)",V11="新加算Ⅴ(５)",V11="新加算Ⅴ(６)",V11="新加算Ⅴ(７)",V11="新加算Ⅴ(９)",V11="新加算Ⅴ(10)",V11="新加算Ⅴ(12)"),"○","")</f>
        <v/>
      </c>
      <c r="AY11" s="985" t="str">
        <f>IF(OR(V11="新加算Ⅰ",V11="新加算Ⅴ(１)",V11="新加算Ⅴ(２)",V11="新加算Ⅴ(５)",V11="新加算Ⅴ(７)",V11="新加算Ⅴ(10)"),"○","")</f>
        <v/>
      </c>
      <c r="AZ11" s="98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0"/>
      <c r="D12" s="1140"/>
      <c r="E12" s="1140"/>
      <c r="F12" s="1140"/>
      <c r="G12" s="1140"/>
      <c r="H12" s="1140"/>
      <c r="I12" s="1140"/>
      <c r="J12" s="1140"/>
      <c r="K12" s="1140"/>
      <c r="L12" s="1140"/>
      <c r="M12" s="1140"/>
      <c r="N12" s="1140"/>
      <c r="O12" s="1140"/>
      <c r="P12" s="1140"/>
      <c r="Q12" s="1140"/>
      <c r="R12" s="1140"/>
      <c r="S12" s="1140"/>
      <c r="T12" s="1040"/>
      <c r="U12" s="1039"/>
      <c r="V12" s="1214" t="str">
        <f>IFERROR(VLOOKUP(Y5,【参考】数式用!$A$5:$AB$37,MATCH(V11,【参考】数式用!$B$4:$AB$4,0)+1,FALSE),"")</f>
        <v/>
      </c>
      <c r="W12" s="1214"/>
      <c r="X12" s="1214"/>
      <c r="Y12" s="1214"/>
      <c r="Z12" s="1214"/>
      <c r="AA12" s="1186"/>
      <c r="AB12" s="1186"/>
      <c r="AC12" s="1186"/>
      <c r="AD12" s="1186"/>
      <c r="AE12" s="1186"/>
      <c r="AF12" s="1186"/>
      <c r="AG12" s="1186"/>
      <c r="AH12" s="1186"/>
      <c r="AI12" s="1186"/>
      <c r="AJ12" s="1186"/>
      <c r="AK12" s="1186"/>
      <c r="AL12" s="1186"/>
      <c r="AM12" s="1186"/>
      <c r="AN12" s="1186"/>
      <c r="AO12" s="1186"/>
      <c r="AP12" s="1187"/>
      <c r="AS12" s="83"/>
      <c r="AT12" s="986"/>
      <c r="AU12" s="986"/>
      <c r="AV12" s="986"/>
      <c r="AW12" s="986"/>
      <c r="AX12" s="986"/>
      <c r="AY12" s="986"/>
      <c r="AZ12" s="986"/>
      <c r="BA12" s="84"/>
    </row>
    <row r="13" spans="1:88" ht="12" customHeight="1">
      <c r="A13" s="78"/>
      <c r="B13" s="1156" t="s">
        <v>2115</v>
      </c>
      <c r="C13" s="1157"/>
      <c r="D13" s="1157"/>
      <c r="E13" s="1157"/>
      <c r="F13" s="1157"/>
      <c r="G13" s="1157"/>
      <c r="H13" s="1157"/>
      <c r="I13" s="1157"/>
      <c r="J13" s="1157"/>
      <c r="K13" s="1157"/>
      <c r="L13" s="1157"/>
      <c r="M13" s="1157"/>
      <c r="N13" s="1157"/>
      <c r="O13" s="1157"/>
      <c r="P13" s="1157"/>
      <c r="Q13" s="1157"/>
      <c r="R13" s="1157"/>
      <c r="S13" s="115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59"/>
      <c r="C14" s="1160"/>
      <c r="D14" s="1160"/>
      <c r="E14" s="1160"/>
      <c r="F14" s="1160"/>
      <c r="G14" s="1160"/>
      <c r="H14" s="1160"/>
      <c r="I14" s="1160"/>
      <c r="J14" s="1160"/>
      <c r="K14" s="1160"/>
      <c r="L14" s="1160"/>
      <c r="M14" s="1160"/>
      <c r="N14" s="1160"/>
      <c r="O14" s="1160"/>
      <c r="P14" s="1160"/>
      <c r="Q14" s="1160"/>
      <c r="R14" s="1160"/>
      <c r="S14" s="1161"/>
      <c r="U14" s="426"/>
      <c r="V14" s="1124" t="str">
        <f>IFERROR(IF(VLOOKUP(AS1,【参考】数式用2!E6:L23,7,FALSE)="","",VLOOKUP(AS1,【参考】数式用2!E6:L23,7,FALSE)),"")</f>
        <v/>
      </c>
      <c r="W14" s="1124"/>
      <c r="X14" s="1124"/>
      <c r="Y14" s="1124"/>
      <c r="Z14" s="1124"/>
      <c r="AA14" s="1188" t="str">
        <f>IFERROR(VLOOKUP(AS1,【参考】数式用2!E6:L23,8,FALSE),"")</f>
        <v/>
      </c>
      <c r="AB14" s="1184"/>
      <c r="AC14" s="1184"/>
      <c r="AD14" s="1184"/>
      <c r="AE14" s="1184"/>
      <c r="AF14" s="1184"/>
      <c r="AG14" s="1184"/>
      <c r="AH14" s="1184"/>
      <c r="AI14" s="1184"/>
      <c r="AJ14" s="1184"/>
      <c r="AK14" s="1184"/>
      <c r="AL14" s="1184"/>
      <c r="AM14" s="1184"/>
      <c r="AN14" s="1184"/>
      <c r="AO14" s="1184"/>
      <c r="AP14" s="1185"/>
      <c r="AS14" s="83"/>
      <c r="AT14" s="985" t="str">
        <f>IF(L9="ベア加算","",IF(OR(V14="新加算Ⅰ",V14="新加算Ⅱ",V14="新加算Ⅲ",V14="新加算Ⅳ"),"○",""))</f>
        <v/>
      </c>
      <c r="AU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5" t="str">
        <f>IF(OR(V14="新加算Ⅰ",V14="新加算Ⅱ",V14="新加算Ⅲ",V14="新加算Ⅴ(１)",V14="新加算Ⅴ(３)",V14="新加算Ⅴ(８)"),"○","")</f>
        <v/>
      </c>
      <c r="AX14" s="985" t="str">
        <f>IF(OR(V14="新加算Ⅰ",V14="新加算Ⅱ",V14="新加算Ⅴ(１)",V14="新加算Ⅴ(２)",V14="新加算Ⅴ(３)",V14="新加算Ⅴ(４)",V14="新加算Ⅴ(５)",V14="新加算Ⅴ(６)",V14="新加算Ⅴ(７)",V14="新加算Ⅴ(９)",V14="新加算Ⅴ(10)",V14="新加算Ⅴ(12)"),"○","")</f>
        <v/>
      </c>
      <c r="AY14" s="985" t="str">
        <f>IF(OR(V14="新加算Ⅰ",V14="新加算Ⅴ(１)",V14="新加算Ⅴ(２)",V14="新加算Ⅴ(５)",V14="新加算Ⅴ(７)",V14="新加算Ⅴ(10)"),"○","")</f>
        <v/>
      </c>
      <c r="AZ14" s="98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7" t="s">
        <v>2109</v>
      </c>
      <c r="C15" s="1148"/>
      <c r="D15" s="54">
        <v>6</v>
      </c>
      <c r="E15" s="429" t="s">
        <v>2110</v>
      </c>
      <c r="F15" s="54">
        <v>4</v>
      </c>
      <c r="G15" s="429" t="s">
        <v>2111</v>
      </c>
      <c r="H15" s="1149" t="s">
        <v>2112</v>
      </c>
      <c r="I15" s="1149"/>
      <c r="J15" s="1162"/>
      <c r="K15" s="54">
        <v>7</v>
      </c>
      <c r="L15" s="429" t="s">
        <v>2110</v>
      </c>
      <c r="M15" s="54">
        <v>3</v>
      </c>
      <c r="N15" s="429" t="s">
        <v>2111</v>
      </c>
      <c r="O15" s="429" t="s">
        <v>2113</v>
      </c>
      <c r="P15" s="104">
        <f>(K15*12+M15)-(D15*12+F15)+1</f>
        <v>12</v>
      </c>
      <c r="Q15" s="1149" t="s">
        <v>2114</v>
      </c>
      <c r="R15" s="1149"/>
      <c r="S15" s="105" t="s">
        <v>69</v>
      </c>
      <c r="U15" s="426"/>
      <c r="V15" s="1150" t="str">
        <f>IFERROR(VLOOKUP(Y5,【参考】数式用!$A$5:$AB$37,MATCH(V14,【参考】数式用!$B$4:$AB$4,0)+1,FALSE),"")</f>
        <v/>
      </c>
      <c r="W15" s="1151"/>
      <c r="X15" s="1151"/>
      <c r="Y15" s="1151"/>
      <c r="Z15" s="1152"/>
      <c r="AA15" s="1063"/>
      <c r="AB15" s="1064"/>
      <c r="AC15" s="1064"/>
      <c r="AD15" s="1064"/>
      <c r="AE15" s="1064"/>
      <c r="AF15" s="1064"/>
      <c r="AG15" s="1064"/>
      <c r="AH15" s="1064"/>
      <c r="AI15" s="1064"/>
      <c r="AJ15" s="1064"/>
      <c r="AK15" s="1064"/>
      <c r="AL15" s="1064"/>
      <c r="AM15" s="1064"/>
      <c r="AN15" s="1064"/>
      <c r="AO15" s="1064"/>
      <c r="AP15" s="1189"/>
      <c r="AS15" s="83"/>
      <c r="AT15" s="991"/>
      <c r="AU15" s="991"/>
      <c r="AV15" s="991"/>
      <c r="AW15" s="991"/>
      <c r="AX15" s="991"/>
      <c r="AY15" s="991"/>
      <c r="AZ15" s="991"/>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153"/>
      <c r="W16" s="1154"/>
      <c r="X16" s="1154"/>
      <c r="Y16" s="1154"/>
      <c r="Z16" s="1155"/>
      <c r="AA16" s="1190"/>
      <c r="AB16" s="1191"/>
      <c r="AC16" s="1191"/>
      <c r="AD16" s="1191"/>
      <c r="AE16" s="1191"/>
      <c r="AF16" s="1191"/>
      <c r="AG16" s="1191"/>
      <c r="AH16" s="1191"/>
      <c r="AI16" s="1191"/>
      <c r="AJ16" s="1191"/>
      <c r="AK16" s="1191"/>
      <c r="AL16" s="1191"/>
      <c r="AM16" s="1191"/>
      <c r="AN16" s="1191"/>
      <c r="AO16" s="1191"/>
      <c r="AP16" s="1192"/>
      <c r="AS16" s="83"/>
      <c r="AT16" s="986"/>
      <c r="AU16" s="986"/>
      <c r="AV16" s="986"/>
      <c r="AW16" s="986"/>
      <c r="AX16" s="986"/>
      <c r="AY16" s="986"/>
      <c r="AZ16" s="986"/>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49" t="s">
        <v>2062</v>
      </c>
      <c r="C18" s="1049"/>
      <c r="D18" s="1049"/>
      <c r="E18" s="1049"/>
      <c r="F18" s="1049"/>
      <c r="G18" s="1049"/>
      <c r="H18" s="1049"/>
      <c r="I18" s="1049"/>
      <c r="J18" s="1049"/>
      <c r="K18" s="1049"/>
      <c r="L18" s="1049"/>
      <c r="M18" s="1049"/>
      <c r="N18" s="1049"/>
      <c r="O18" s="1049"/>
      <c r="P18" s="1049"/>
      <c r="Q18" s="1049"/>
      <c r="R18" s="1049"/>
      <c r="S18" s="1049"/>
      <c r="AI18" s="116"/>
      <c r="AJ18" s="116"/>
      <c r="AK18" s="116"/>
      <c r="AL18" s="116"/>
      <c r="AM18" s="116"/>
      <c r="AN18" s="116"/>
      <c r="AO18" s="116"/>
      <c r="AP18" s="116"/>
      <c r="AQ18" s="1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116"/>
      <c r="AJ19" s="116"/>
      <c r="AK19" s="116"/>
      <c r="AL19" s="116"/>
      <c r="AM19" s="116"/>
      <c r="AN19" s="116"/>
      <c r="AO19" s="116"/>
      <c r="AP19" s="116"/>
      <c r="AQ19" s="116"/>
    </row>
    <row r="20" spans="2:60" ht="12.95" customHeight="1">
      <c r="B20" s="1165"/>
      <c r="C20" s="1165"/>
      <c r="D20" s="1165"/>
      <c r="E20" s="1165"/>
      <c r="F20" s="1165"/>
      <c r="G20" s="1165"/>
      <c r="H20" s="1165"/>
      <c r="I20" s="1165"/>
      <c r="J20" s="1165"/>
      <c r="K20" s="1165"/>
      <c r="L20" s="1165"/>
      <c r="M20" s="1165"/>
      <c r="N20" s="1165"/>
      <c r="O20" s="1165"/>
      <c r="P20" s="1165"/>
      <c r="Q20" s="1165"/>
      <c r="R20" s="1165"/>
      <c r="S20" s="1165"/>
      <c r="T20" s="117"/>
      <c r="U20" s="78"/>
      <c r="V20" s="984" t="s">
        <v>215</v>
      </c>
      <c r="W20" s="984"/>
      <c r="X20" s="984"/>
      <c r="Y20" s="984"/>
      <c r="Z20" s="984"/>
      <c r="AA20" s="91"/>
      <c r="AB20" s="91"/>
      <c r="AC20" s="984" t="str">
        <f>IF(F15=4,"R6.4～R6.5",IF(F15=5,"R6.5",""))</f>
        <v>R6.4～R6.5</v>
      </c>
      <c r="AD20" s="984"/>
      <c r="AE20" s="984"/>
      <c r="AF20" s="984"/>
      <c r="AG20" s="984"/>
      <c r="AH20" s="984"/>
      <c r="AI20" s="91"/>
      <c r="AJ20" s="91"/>
      <c r="AK20" s="984" t="str">
        <f>IF(OR(F15=4,F15=5),"R6.6","R"&amp;D15&amp;"."&amp;F15)&amp;"～R"&amp;K15&amp;"."&amp;M15</f>
        <v>R6.6～R7.3</v>
      </c>
      <c r="AL20" s="984"/>
      <c r="AM20" s="984"/>
      <c r="AN20" s="984"/>
      <c r="AO20" s="984"/>
      <c r="AP20" s="98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113" t="s">
        <v>2121</v>
      </c>
      <c r="C21" s="1114"/>
      <c r="D21" s="1114"/>
      <c r="E21" s="1114"/>
      <c r="F21" s="1115"/>
      <c r="G21" s="1060" t="s">
        <v>216</v>
      </c>
      <c r="H21" s="1061"/>
      <c r="I21" s="1061"/>
      <c r="J21" s="1061"/>
      <c r="K21" s="1061"/>
      <c r="L21" s="1061"/>
      <c r="M21" s="1061"/>
      <c r="N21" s="1061"/>
      <c r="O21" s="1061"/>
      <c r="P21" s="1061"/>
      <c r="Q21" s="1061"/>
      <c r="R21" s="1061"/>
      <c r="S21" s="1061"/>
      <c r="T21" s="1062"/>
      <c r="U21" s="118"/>
      <c r="V21" s="428" t="str">
        <f>IFERROR(IF(L9="ベア加算","✓",""),"")</f>
        <v/>
      </c>
      <c r="W21" s="1011" t="s">
        <v>14</v>
      </c>
      <c r="X21" s="1011"/>
      <c r="Y21" s="1011"/>
      <c r="Z21" s="1011"/>
      <c r="AA21" s="1038" t="s">
        <v>12</v>
      </c>
      <c r="AB21" s="1039"/>
      <c r="AC21" s="120"/>
      <c r="AD21" s="1164" t="s">
        <v>14</v>
      </c>
      <c r="AE21" s="1164"/>
      <c r="AF21" s="1164"/>
      <c r="AG21" s="1164"/>
      <c r="AH21" s="1164"/>
      <c r="AI21" s="1038" t="s">
        <v>12</v>
      </c>
      <c r="AJ21" s="1039"/>
      <c r="AK21" s="121"/>
      <c r="AL21" s="1164" t="s">
        <v>14</v>
      </c>
      <c r="AM21" s="1164"/>
      <c r="AN21" s="1164"/>
      <c r="AO21" s="1164"/>
      <c r="AP21" s="1164"/>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119"/>
      <c r="C22" s="1120"/>
      <c r="D22" s="1120"/>
      <c r="E22" s="1120"/>
      <c r="F22" s="1121"/>
      <c r="G22" s="1066"/>
      <c r="H22" s="1067"/>
      <c r="I22" s="1067"/>
      <c r="J22" s="1067"/>
      <c r="K22" s="1067"/>
      <c r="L22" s="1067"/>
      <c r="M22" s="1067"/>
      <c r="N22" s="1067"/>
      <c r="O22" s="1067"/>
      <c r="P22" s="1067"/>
      <c r="Q22" s="1067"/>
      <c r="R22" s="1067"/>
      <c r="S22" s="1067"/>
      <c r="T22" s="1068"/>
      <c r="U22" s="118"/>
      <c r="V22" s="122" t="str">
        <f>IFERROR(IF(L9="ベア加算なし","✓",""),"")</f>
        <v/>
      </c>
      <c r="W22" s="1019" t="s">
        <v>15</v>
      </c>
      <c r="X22" s="1011"/>
      <c r="Y22" s="1020"/>
      <c r="Z22" s="1021"/>
      <c r="AA22" s="1038"/>
      <c r="AB22" s="1039"/>
      <c r="AC22" s="120"/>
      <c r="AD22" s="1011" t="s">
        <v>15</v>
      </c>
      <c r="AE22" s="1011"/>
      <c r="AF22" s="1011"/>
      <c r="AG22" s="1011"/>
      <c r="AH22" s="1011"/>
      <c r="AI22" s="1038"/>
      <c r="AJ22" s="1039"/>
      <c r="AK22" s="121"/>
      <c r="AL22" s="1011" t="s">
        <v>15</v>
      </c>
      <c r="AM22" s="1011"/>
      <c r="AN22" s="1011"/>
      <c r="AO22" s="1011"/>
      <c r="AP22" s="1011"/>
      <c r="AS22" s="998"/>
      <c r="AT22" s="999"/>
      <c r="AU22" s="999"/>
      <c r="AV22" s="999"/>
      <c r="AW22" s="999"/>
      <c r="AX22" s="999"/>
      <c r="AY22" s="999"/>
      <c r="AZ22" s="999"/>
      <c r="BA22" s="999"/>
      <c r="BB22" s="999"/>
      <c r="BC22" s="999"/>
      <c r="BD22" s="999"/>
      <c r="BE22" s="999"/>
      <c r="BF22" s="999"/>
      <c r="BG22" s="999"/>
      <c r="BH22" s="1000"/>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3" t="s">
        <v>2067</v>
      </c>
      <c r="C24" s="1114"/>
      <c r="D24" s="1114"/>
      <c r="E24" s="1114"/>
      <c r="F24" s="1115"/>
      <c r="G24" s="1060" t="s">
        <v>2320</v>
      </c>
      <c r="H24" s="1061"/>
      <c r="I24" s="1061"/>
      <c r="J24" s="1061"/>
      <c r="K24" s="1061"/>
      <c r="L24" s="1061"/>
      <c r="M24" s="1061"/>
      <c r="N24" s="1061"/>
      <c r="O24" s="1061"/>
      <c r="P24" s="1061"/>
      <c r="Q24" s="1061"/>
      <c r="R24" s="1061"/>
      <c r="S24" s="1061"/>
      <c r="T24" s="1062"/>
      <c r="U24" s="118"/>
      <c r="V24" s="428" t="str">
        <f>IFERROR(IF(OR(B9="処遇加算Ⅰ",B9="処遇加算Ⅱ"),"✓",""),"")</f>
        <v/>
      </c>
      <c r="W24" s="1069" t="s">
        <v>2096</v>
      </c>
      <c r="X24" s="1070"/>
      <c r="Y24" s="1070"/>
      <c r="Z24" s="1071"/>
      <c r="AA24" s="1038" t="s">
        <v>12</v>
      </c>
      <c r="AB24" s="1039"/>
      <c r="AC24" s="120"/>
      <c r="AD24" s="1112" t="s">
        <v>14</v>
      </c>
      <c r="AE24" s="1112"/>
      <c r="AF24" s="1112"/>
      <c r="AG24" s="1112"/>
      <c r="AH24" s="1112"/>
      <c r="AI24" s="1038" t="s">
        <v>12</v>
      </c>
      <c r="AJ24" s="1039"/>
      <c r="AK24" s="120"/>
      <c r="AL24" s="1112" t="s">
        <v>14</v>
      </c>
      <c r="AM24" s="1112"/>
      <c r="AN24" s="1112"/>
      <c r="AO24" s="1112"/>
      <c r="AP24" s="1112"/>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 r="B25" s="1116"/>
      <c r="C25" s="1117"/>
      <c r="D25" s="1117"/>
      <c r="E25" s="1117"/>
      <c r="F25" s="1118"/>
      <c r="G25" s="1063"/>
      <c r="H25" s="1064"/>
      <c r="I25" s="1064"/>
      <c r="J25" s="1064"/>
      <c r="K25" s="1064"/>
      <c r="L25" s="1064"/>
      <c r="M25" s="1064"/>
      <c r="N25" s="1064"/>
      <c r="O25" s="1064"/>
      <c r="P25" s="1064"/>
      <c r="Q25" s="1064"/>
      <c r="R25" s="1064"/>
      <c r="S25" s="1064"/>
      <c r="T25" s="1065"/>
      <c r="U25" s="118"/>
      <c r="V25" s="428" t="str">
        <f>IFERROR(IF(B9="処遇加算Ⅲ","✓",""),"")</f>
        <v/>
      </c>
      <c r="W25" s="1069" t="s">
        <v>19</v>
      </c>
      <c r="X25" s="1070"/>
      <c r="Y25" s="1070"/>
      <c r="Z25" s="1071"/>
      <c r="AA25" s="1038"/>
      <c r="AB25" s="1039"/>
      <c r="AC25" s="120"/>
      <c r="AD25" s="1012" t="s">
        <v>17</v>
      </c>
      <c r="AE25" s="1012"/>
      <c r="AF25" s="1012"/>
      <c r="AG25" s="1012"/>
      <c r="AH25" s="1012"/>
      <c r="AI25" s="1038"/>
      <c r="AJ25" s="1039"/>
      <c r="AK25" s="121"/>
      <c r="AL25" s="1012" t="s">
        <v>17</v>
      </c>
      <c r="AM25" s="1012"/>
      <c r="AN25" s="1012"/>
      <c r="AO25" s="1012"/>
      <c r="AP25" s="1012"/>
      <c r="AS25" s="995"/>
      <c r="AT25" s="996"/>
      <c r="AU25" s="996"/>
      <c r="AV25" s="996"/>
      <c r="AW25" s="996"/>
      <c r="AX25" s="996"/>
      <c r="AY25" s="996"/>
      <c r="AZ25" s="996"/>
      <c r="BA25" s="996"/>
      <c r="BB25" s="996"/>
      <c r="BC25" s="996"/>
      <c r="BD25" s="996"/>
      <c r="BE25" s="996"/>
      <c r="BF25" s="996"/>
      <c r="BG25" s="996"/>
      <c r="BH25" s="997"/>
    </row>
    <row r="26" spans="2:60" ht="18" customHeight="1" thickBot="1">
      <c r="B26" s="1119"/>
      <c r="C26" s="1120"/>
      <c r="D26" s="1120"/>
      <c r="E26" s="1120"/>
      <c r="F26" s="1121"/>
      <c r="G26" s="1066"/>
      <c r="H26" s="1067"/>
      <c r="I26" s="1067"/>
      <c r="J26" s="1067"/>
      <c r="K26" s="1067"/>
      <c r="L26" s="1067"/>
      <c r="M26" s="1067"/>
      <c r="N26" s="1067"/>
      <c r="O26" s="1067"/>
      <c r="P26" s="1067"/>
      <c r="Q26" s="1067"/>
      <c r="R26" s="1067"/>
      <c r="S26" s="1067"/>
      <c r="T26" s="1068"/>
      <c r="U26" s="92"/>
      <c r="V26" s="428" t="str">
        <f>IFERROR(IF(B9="処遇加算なし","✓",""),"")</f>
        <v/>
      </c>
      <c r="W26" s="1069" t="s">
        <v>2097</v>
      </c>
      <c r="X26" s="1070"/>
      <c r="Y26" s="1070"/>
      <c r="Z26" s="1071"/>
      <c r="AA26" s="1038"/>
      <c r="AB26" s="1039"/>
      <c r="AC26" s="120"/>
      <c r="AD26" s="1112" t="s">
        <v>15</v>
      </c>
      <c r="AE26" s="1112"/>
      <c r="AF26" s="1112"/>
      <c r="AG26" s="1112"/>
      <c r="AH26" s="1112"/>
      <c r="AI26" s="1038"/>
      <c r="AJ26" s="1039"/>
      <c r="AK26" s="121"/>
      <c r="AL26" s="1112" t="s">
        <v>15</v>
      </c>
      <c r="AM26" s="1112"/>
      <c r="AN26" s="1112"/>
      <c r="AO26" s="1112"/>
      <c r="AP26" s="1112"/>
      <c r="AS26" s="998"/>
      <c r="AT26" s="999"/>
      <c r="AU26" s="999"/>
      <c r="AV26" s="999"/>
      <c r="AW26" s="999"/>
      <c r="AX26" s="999"/>
      <c r="AY26" s="999"/>
      <c r="AZ26" s="999"/>
      <c r="BA26" s="999"/>
      <c r="BB26" s="999"/>
      <c r="BC26" s="999"/>
      <c r="BD26" s="999"/>
      <c r="BE26" s="999"/>
      <c r="BF26" s="999"/>
      <c r="BG26" s="999"/>
      <c r="BH26" s="1000"/>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3" t="s">
        <v>2068</v>
      </c>
      <c r="C28" s="1114"/>
      <c r="D28" s="1114"/>
      <c r="E28" s="1114"/>
      <c r="F28" s="1115"/>
      <c r="G28" s="1060" t="s">
        <v>2321</v>
      </c>
      <c r="H28" s="1061"/>
      <c r="I28" s="1061"/>
      <c r="J28" s="1061"/>
      <c r="K28" s="1061"/>
      <c r="L28" s="1061"/>
      <c r="M28" s="1061"/>
      <c r="N28" s="1061"/>
      <c r="O28" s="1061"/>
      <c r="P28" s="1061"/>
      <c r="Q28" s="1061"/>
      <c r="R28" s="1061"/>
      <c r="S28" s="1061"/>
      <c r="T28" s="1062"/>
      <c r="U28" s="118"/>
      <c r="V28" s="428" t="str">
        <f>IFERROR(IF(OR(B9="処遇加算Ⅰ",B9="処遇加算Ⅱ"),"✓",""),"")</f>
        <v/>
      </c>
      <c r="W28" s="1069" t="s">
        <v>2096</v>
      </c>
      <c r="X28" s="1070"/>
      <c r="Y28" s="1070"/>
      <c r="Z28" s="1071"/>
      <c r="AA28" s="1038" t="s">
        <v>12</v>
      </c>
      <c r="AB28" s="1039"/>
      <c r="AC28" s="120"/>
      <c r="AD28" s="1112" t="s">
        <v>14</v>
      </c>
      <c r="AE28" s="1112"/>
      <c r="AF28" s="1112"/>
      <c r="AG28" s="1112"/>
      <c r="AH28" s="1112"/>
      <c r="AI28" s="1038" t="s">
        <v>12</v>
      </c>
      <c r="AJ28" s="1039"/>
      <c r="AK28" s="120"/>
      <c r="AL28" s="1112" t="s">
        <v>14</v>
      </c>
      <c r="AM28" s="1112"/>
      <c r="AN28" s="1112"/>
      <c r="AO28" s="1112"/>
      <c r="AP28" s="1112"/>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16"/>
      <c r="C29" s="1117"/>
      <c r="D29" s="1117"/>
      <c r="E29" s="1117"/>
      <c r="F29" s="1118"/>
      <c r="G29" s="1063"/>
      <c r="H29" s="1064"/>
      <c r="I29" s="1064"/>
      <c r="J29" s="1064"/>
      <c r="K29" s="1064"/>
      <c r="L29" s="1064"/>
      <c r="M29" s="1064"/>
      <c r="N29" s="1064"/>
      <c r="O29" s="1064"/>
      <c r="P29" s="1064"/>
      <c r="Q29" s="1064"/>
      <c r="R29" s="1064"/>
      <c r="S29" s="1064"/>
      <c r="T29" s="1065"/>
      <c r="U29" s="118"/>
      <c r="V29" s="428" t="str">
        <f>IFERROR(IF(B9="処遇加算Ⅲ","✓",""),"")</f>
        <v/>
      </c>
      <c r="W29" s="1069" t="s">
        <v>19</v>
      </c>
      <c r="X29" s="1070"/>
      <c r="Y29" s="1070"/>
      <c r="Z29" s="1071"/>
      <c r="AA29" s="1038"/>
      <c r="AB29" s="1039"/>
      <c r="AC29" s="120"/>
      <c r="AD29" s="1012" t="s">
        <v>17</v>
      </c>
      <c r="AE29" s="1012"/>
      <c r="AF29" s="1012"/>
      <c r="AG29" s="1012"/>
      <c r="AH29" s="1012"/>
      <c r="AI29" s="1038"/>
      <c r="AJ29" s="1039"/>
      <c r="AK29" s="121"/>
      <c r="AL29" s="1012" t="s">
        <v>17</v>
      </c>
      <c r="AM29" s="1012"/>
      <c r="AN29" s="1012"/>
      <c r="AO29" s="1012"/>
      <c r="AP29" s="1012"/>
      <c r="AS29" s="995"/>
      <c r="AT29" s="996"/>
      <c r="AU29" s="996"/>
      <c r="AV29" s="996"/>
      <c r="AW29" s="996"/>
      <c r="AX29" s="996"/>
      <c r="AY29" s="996"/>
      <c r="AZ29" s="996"/>
      <c r="BA29" s="996"/>
      <c r="BB29" s="996"/>
      <c r="BC29" s="996"/>
      <c r="BD29" s="996"/>
      <c r="BE29" s="996"/>
      <c r="BF29" s="996"/>
      <c r="BG29" s="996"/>
      <c r="BH29" s="997"/>
    </row>
    <row r="30" spans="2:60" ht="18" customHeight="1" thickBot="1">
      <c r="B30" s="1119"/>
      <c r="C30" s="1120"/>
      <c r="D30" s="1120"/>
      <c r="E30" s="1120"/>
      <c r="F30" s="1121"/>
      <c r="G30" s="1066"/>
      <c r="H30" s="1067"/>
      <c r="I30" s="1067"/>
      <c r="J30" s="1067"/>
      <c r="K30" s="1067"/>
      <c r="L30" s="1067"/>
      <c r="M30" s="1067"/>
      <c r="N30" s="1067"/>
      <c r="O30" s="1067"/>
      <c r="P30" s="1067"/>
      <c r="Q30" s="1067"/>
      <c r="R30" s="1067"/>
      <c r="S30" s="1067"/>
      <c r="T30" s="1068"/>
      <c r="U30" s="92"/>
      <c r="V30" s="428" t="str">
        <f>IFERROR(IF(B9="処遇加算なし","✓",""),"")</f>
        <v/>
      </c>
      <c r="W30" s="1069" t="s">
        <v>2097</v>
      </c>
      <c r="X30" s="1070"/>
      <c r="Y30" s="1070"/>
      <c r="Z30" s="1071"/>
      <c r="AA30" s="1038"/>
      <c r="AB30" s="1039"/>
      <c r="AC30" s="120"/>
      <c r="AD30" s="1112" t="s">
        <v>15</v>
      </c>
      <c r="AE30" s="1112"/>
      <c r="AF30" s="1112"/>
      <c r="AG30" s="1112"/>
      <c r="AH30" s="1112"/>
      <c r="AI30" s="1038"/>
      <c r="AJ30" s="1039"/>
      <c r="AK30" s="121"/>
      <c r="AL30" s="1112" t="s">
        <v>15</v>
      </c>
      <c r="AM30" s="1112"/>
      <c r="AN30" s="1112"/>
      <c r="AO30" s="1112"/>
      <c r="AP30" s="1112"/>
      <c r="AS30" s="998"/>
      <c r="AT30" s="999"/>
      <c r="AU30" s="999"/>
      <c r="AV30" s="999"/>
      <c r="AW30" s="999"/>
      <c r="AX30" s="999"/>
      <c r="AY30" s="999"/>
      <c r="AZ30" s="999"/>
      <c r="BA30" s="999"/>
      <c r="BB30" s="999"/>
      <c r="BC30" s="999"/>
      <c r="BD30" s="999"/>
      <c r="BE30" s="999"/>
      <c r="BF30" s="999"/>
      <c r="BG30" s="999"/>
      <c r="BH30" s="1000"/>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0" t="s">
        <v>2069</v>
      </c>
      <c r="C32" s="1090"/>
      <c r="D32" s="1090"/>
      <c r="E32" s="1090"/>
      <c r="F32" s="1090"/>
      <c r="G32" s="1060" t="s">
        <v>2322</v>
      </c>
      <c r="H32" s="1061"/>
      <c r="I32" s="1061"/>
      <c r="J32" s="1061"/>
      <c r="K32" s="1061"/>
      <c r="L32" s="1061"/>
      <c r="M32" s="1061"/>
      <c r="N32" s="1061"/>
      <c r="O32" s="1061"/>
      <c r="P32" s="1061"/>
      <c r="Q32" s="1061"/>
      <c r="R32" s="1061"/>
      <c r="S32" s="1061"/>
      <c r="T32" s="1062"/>
      <c r="U32" s="118"/>
      <c r="V32" s="428" t="str">
        <f>IFERROR(IF(B9="処遇加算Ⅰ","✓",""),"")</f>
        <v/>
      </c>
      <c r="W32" s="1019" t="s">
        <v>14</v>
      </c>
      <c r="X32" s="1020"/>
      <c r="Y32" s="1020"/>
      <c r="Z32" s="1021"/>
      <c r="AA32" s="1040" t="s">
        <v>12</v>
      </c>
      <c r="AB32" s="1039"/>
      <c r="AC32" s="120"/>
      <c r="AD32" s="1112" t="s">
        <v>14</v>
      </c>
      <c r="AE32" s="1112"/>
      <c r="AF32" s="1112"/>
      <c r="AG32" s="1112"/>
      <c r="AH32" s="1112"/>
      <c r="AI32" s="1040" t="s">
        <v>12</v>
      </c>
      <c r="AJ32" s="1039"/>
      <c r="AK32" s="120"/>
      <c r="AL32" s="1112" t="s">
        <v>14</v>
      </c>
      <c r="AM32" s="1112"/>
      <c r="AN32" s="1112"/>
      <c r="AO32" s="1112"/>
      <c r="AP32" s="1112"/>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090"/>
      <c r="C33" s="1090"/>
      <c r="D33" s="1090"/>
      <c r="E33" s="1090"/>
      <c r="F33" s="1090"/>
      <c r="G33" s="1063"/>
      <c r="H33" s="1064"/>
      <c r="I33" s="1064"/>
      <c r="J33" s="1064"/>
      <c r="K33" s="1064"/>
      <c r="L33" s="1064"/>
      <c r="M33" s="1064"/>
      <c r="N33" s="1064"/>
      <c r="O33" s="1064"/>
      <c r="P33" s="1064"/>
      <c r="Q33" s="1064"/>
      <c r="R33" s="1064"/>
      <c r="S33" s="1064"/>
      <c r="T33" s="1065"/>
      <c r="U33" s="118"/>
      <c r="V33" s="428" t="str">
        <f>IFERROR(IF(AND(B9&lt;&gt;"",B9&lt;&gt;"処遇加算Ⅰ"),"✓",""),"")</f>
        <v/>
      </c>
      <c r="W33" s="1019" t="s">
        <v>15</v>
      </c>
      <c r="X33" s="1020"/>
      <c r="Y33" s="1020"/>
      <c r="Z33" s="1021"/>
      <c r="AA33" s="1040"/>
      <c r="AB33" s="1039"/>
      <c r="AC33" s="120"/>
      <c r="AD33" s="1167" t="s">
        <v>17</v>
      </c>
      <c r="AE33" s="1167"/>
      <c r="AF33" s="1167"/>
      <c r="AG33" s="1167"/>
      <c r="AH33" s="1167"/>
      <c r="AI33" s="1040"/>
      <c r="AJ33" s="1039"/>
      <c r="AK33" s="130"/>
      <c r="AL33" s="1012" t="s">
        <v>17</v>
      </c>
      <c r="AM33" s="1012"/>
      <c r="AN33" s="1012"/>
      <c r="AO33" s="1012"/>
      <c r="AP33" s="1012"/>
      <c r="AS33" s="995"/>
      <c r="AT33" s="996"/>
      <c r="AU33" s="996"/>
      <c r="AV33" s="996"/>
      <c r="AW33" s="996"/>
      <c r="AX33" s="996"/>
      <c r="AY33" s="996"/>
      <c r="AZ33" s="996"/>
      <c r="BA33" s="996"/>
      <c r="BB33" s="996"/>
      <c r="BC33" s="996"/>
      <c r="BD33" s="996"/>
      <c r="BE33" s="996"/>
      <c r="BF33" s="996"/>
      <c r="BG33" s="996"/>
      <c r="BH33" s="997"/>
    </row>
    <row r="34" spans="2:82" ht="18.75" customHeight="1" thickBot="1">
      <c r="B34" s="1090"/>
      <c r="C34" s="1090"/>
      <c r="D34" s="1090"/>
      <c r="E34" s="1090"/>
      <c r="F34" s="1090"/>
      <c r="G34" s="1066"/>
      <c r="H34" s="1067"/>
      <c r="I34" s="1067"/>
      <c r="J34" s="1067"/>
      <c r="K34" s="1067"/>
      <c r="L34" s="1067"/>
      <c r="M34" s="1067"/>
      <c r="N34" s="1067"/>
      <c r="O34" s="1067"/>
      <c r="P34" s="1067"/>
      <c r="Q34" s="1067"/>
      <c r="R34" s="1067"/>
      <c r="S34" s="1067"/>
      <c r="T34" s="1068"/>
      <c r="U34" s="92"/>
      <c r="V34" s="125"/>
      <c r="W34" s="97"/>
      <c r="X34" s="97"/>
      <c r="Y34" s="97"/>
      <c r="Z34" s="97"/>
      <c r="AA34" s="1040"/>
      <c r="AB34" s="1039"/>
      <c r="AC34" s="120"/>
      <c r="AD34" s="1011" t="s">
        <v>15</v>
      </c>
      <c r="AE34" s="1011"/>
      <c r="AF34" s="1011"/>
      <c r="AG34" s="1011"/>
      <c r="AH34" s="1011"/>
      <c r="AI34" s="1040"/>
      <c r="AJ34" s="1039"/>
      <c r="AK34" s="120"/>
      <c r="AL34" s="1011" t="s">
        <v>15</v>
      </c>
      <c r="AM34" s="1011"/>
      <c r="AN34" s="1011"/>
      <c r="AO34" s="1011"/>
      <c r="AP34" s="1011"/>
      <c r="AS34" s="998"/>
      <c r="AT34" s="999"/>
      <c r="AU34" s="999"/>
      <c r="AV34" s="999"/>
      <c r="AW34" s="999"/>
      <c r="AX34" s="999"/>
      <c r="AY34" s="999"/>
      <c r="AZ34" s="999"/>
      <c r="BA34" s="999"/>
      <c r="BB34" s="999"/>
      <c r="BC34" s="999"/>
      <c r="BD34" s="999"/>
      <c r="BE34" s="999"/>
      <c r="BF34" s="999"/>
      <c r="BG34" s="999"/>
      <c r="BH34" s="1000"/>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0" t="s">
        <v>2070</v>
      </c>
      <c r="C36" s="1090"/>
      <c r="D36" s="1090"/>
      <c r="E36" s="1090"/>
      <c r="F36" s="1090"/>
      <c r="G36" s="1131" t="s">
        <v>2323</v>
      </c>
      <c r="H36" s="1132"/>
      <c r="I36" s="1132"/>
      <c r="J36" s="1132"/>
      <c r="K36" s="1132"/>
      <c r="L36" s="1132"/>
      <c r="M36" s="1132"/>
      <c r="N36" s="1132"/>
      <c r="O36" s="1132"/>
      <c r="P36" s="1132"/>
      <c r="Q36" s="1132"/>
      <c r="R36" s="1132"/>
      <c r="S36" s="1132"/>
      <c r="T36" s="1133"/>
      <c r="U36" s="118"/>
      <c r="V36" s="428" t="str">
        <f>IFERROR(IF(OR(G9="特定加算Ⅰ",G9="特定加算Ⅱ"),"✓",""),"")</f>
        <v/>
      </c>
      <c r="W36" s="1019" t="s">
        <v>14</v>
      </c>
      <c r="X36" s="1020"/>
      <c r="Y36" s="1020"/>
      <c r="Z36" s="1021"/>
      <c r="AA36" s="1038" t="s">
        <v>12</v>
      </c>
      <c r="AB36" s="1039"/>
      <c r="AC36" s="120"/>
      <c r="AD36" s="1011" t="s">
        <v>14</v>
      </c>
      <c r="AE36" s="1011"/>
      <c r="AF36" s="1011"/>
      <c r="AG36" s="1011"/>
      <c r="AH36" s="1011"/>
      <c r="AI36" s="1038" t="s">
        <v>12</v>
      </c>
      <c r="AJ36" s="1039"/>
      <c r="AK36" s="120"/>
      <c r="AL36" s="1011" t="s">
        <v>14</v>
      </c>
      <c r="AM36" s="1011"/>
      <c r="AN36" s="1011"/>
      <c r="AO36" s="1011"/>
      <c r="AP36" s="1011"/>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090"/>
      <c r="C37" s="1090"/>
      <c r="D37" s="1090"/>
      <c r="E37" s="1090"/>
      <c r="F37" s="1090"/>
      <c r="G37" s="1134"/>
      <c r="H37" s="1135"/>
      <c r="I37" s="1135"/>
      <c r="J37" s="1135"/>
      <c r="K37" s="1135"/>
      <c r="L37" s="1135"/>
      <c r="M37" s="1135"/>
      <c r="N37" s="1135"/>
      <c r="O37" s="1135"/>
      <c r="P37" s="1135"/>
      <c r="Q37" s="1135"/>
      <c r="R37" s="1135"/>
      <c r="S37" s="1135"/>
      <c r="T37" s="1136"/>
      <c r="U37" s="118"/>
      <c r="V37" s="428" t="str">
        <f>IFERROR(IF(G9="特定加算なし","✓",""),"")</f>
        <v/>
      </c>
      <c r="W37" s="1019" t="s">
        <v>15</v>
      </c>
      <c r="X37" s="1020"/>
      <c r="Y37" s="1020"/>
      <c r="Z37" s="1021"/>
      <c r="AA37" s="1038"/>
      <c r="AB37" s="1039"/>
      <c r="AC37" s="1168" t="s">
        <v>2175</v>
      </c>
      <c r="AD37" s="1169"/>
      <c r="AE37" s="1169"/>
      <c r="AF37" s="1169"/>
      <c r="AG37" s="1170"/>
      <c r="AH37" s="1171"/>
      <c r="AI37" s="1038"/>
      <c r="AJ37" s="1039"/>
      <c r="AK37" s="1168" t="s">
        <v>2175</v>
      </c>
      <c r="AL37" s="1169"/>
      <c r="AM37" s="1169"/>
      <c r="AN37" s="1169"/>
      <c r="AO37" s="1170"/>
      <c r="AP37" s="1171"/>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090"/>
      <c r="C38" s="1090"/>
      <c r="D38" s="1090"/>
      <c r="E38" s="1090"/>
      <c r="F38" s="1090"/>
      <c r="G38" s="1137"/>
      <c r="H38" s="1138"/>
      <c r="I38" s="1138"/>
      <c r="J38" s="1138"/>
      <c r="K38" s="1138"/>
      <c r="L38" s="1138"/>
      <c r="M38" s="1138"/>
      <c r="N38" s="1138"/>
      <c r="O38" s="1138"/>
      <c r="P38" s="1138"/>
      <c r="Q38" s="1138"/>
      <c r="R38" s="1138"/>
      <c r="S38" s="1138"/>
      <c r="T38" s="1139"/>
      <c r="U38" s="118"/>
      <c r="Z38" s="133"/>
      <c r="AA38" s="1040"/>
      <c r="AB38" s="1039"/>
      <c r="AC38" s="120"/>
      <c r="AD38" s="1011" t="s">
        <v>15</v>
      </c>
      <c r="AE38" s="1011"/>
      <c r="AF38" s="1011"/>
      <c r="AG38" s="1011"/>
      <c r="AH38" s="1011"/>
      <c r="AI38" s="1038"/>
      <c r="AJ38" s="1039"/>
      <c r="AK38" s="120"/>
      <c r="AL38" s="1011" t="s">
        <v>15</v>
      </c>
      <c r="AM38" s="1011"/>
      <c r="AN38" s="1011"/>
      <c r="AO38" s="1011"/>
      <c r="AP38" s="1011"/>
      <c r="AS38" s="998"/>
      <c r="AT38" s="999"/>
      <c r="AU38" s="999"/>
      <c r="AV38" s="999"/>
      <c r="AW38" s="999"/>
      <c r="AX38" s="999"/>
      <c r="AY38" s="999"/>
      <c r="AZ38" s="999"/>
      <c r="BA38" s="999"/>
      <c r="BB38" s="999"/>
      <c r="BC38" s="999"/>
      <c r="BD38" s="999"/>
      <c r="BE38" s="999"/>
      <c r="BF38" s="999"/>
      <c r="BG38" s="999"/>
      <c r="BH38" s="1000"/>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0" t="s">
        <v>2071</v>
      </c>
      <c r="C40" s="1090"/>
      <c r="D40" s="1090"/>
      <c r="E40" s="1090"/>
      <c r="F40" s="1090"/>
      <c r="G40" s="1060" t="str">
        <f>IFERROR(VLOOKUP(Y5,【参考】数式用!AQ5:AR37,2,0),"")</f>
        <v/>
      </c>
      <c r="H40" s="1061"/>
      <c r="I40" s="1061"/>
      <c r="J40" s="1061"/>
      <c r="K40" s="1061"/>
      <c r="L40" s="1061"/>
      <c r="M40" s="1061"/>
      <c r="N40" s="1061"/>
      <c r="O40" s="1061"/>
      <c r="P40" s="1061"/>
      <c r="Q40" s="1061"/>
      <c r="R40" s="1061"/>
      <c r="S40" s="1061"/>
      <c r="T40" s="1062"/>
      <c r="U40" s="92"/>
      <c r="V40" s="428" t="str">
        <f>IFERROR(IF(G9="特定加算Ⅰ","✓",""),"")</f>
        <v/>
      </c>
      <c r="W40" s="1019" t="s">
        <v>14</v>
      </c>
      <c r="X40" s="1020"/>
      <c r="Y40" s="1020"/>
      <c r="Z40" s="1021"/>
      <c r="AA40" s="1038" t="s">
        <v>12</v>
      </c>
      <c r="AB40" s="1039"/>
      <c r="AC40" s="120"/>
      <c r="AD40" s="1011" t="s">
        <v>14</v>
      </c>
      <c r="AE40" s="1011"/>
      <c r="AF40" s="1011"/>
      <c r="AG40" s="1011"/>
      <c r="AH40" s="1011"/>
      <c r="AI40" s="1038" t="s">
        <v>12</v>
      </c>
      <c r="AJ40" s="1039"/>
      <c r="AK40" s="120"/>
      <c r="AL40" s="1011" t="s">
        <v>14</v>
      </c>
      <c r="AM40" s="1011"/>
      <c r="AN40" s="1011"/>
      <c r="AO40" s="1011"/>
      <c r="AP40" s="1011"/>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090"/>
      <c r="C41" s="1090"/>
      <c r="D41" s="1090"/>
      <c r="E41" s="1090"/>
      <c r="F41" s="1090"/>
      <c r="G41" s="1063"/>
      <c r="H41" s="1064"/>
      <c r="I41" s="1064"/>
      <c r="J41" s="1064"/>
      <c r="K41" s="1064"/>
      <c r="L41" s="1064"/>
      <c r="M41" s="1064"/>
      <c r="N41" s="1064"/>
      <c r="O41" s="1064"/>
      <c r="P41" s="1064"/>
      <c r="Q41" s="1064"/>
      <c r="R41" s="1064"/>
      <c r="S41" s="1064"/>
      <c r="T41" s="1065"/>
      <c r="U41" s="92"/>
      <c r="V41" s="428" t="str">
        <f>IFERROR(IF(OR(G9="特定加算Ⅱ",G9="特定加算なし"),"✓",""),"")</f>
        <v/>
      </c>
      <c r="W41" s="1019" t="s">
        <v>15</v>
      </c>
      <c r="X41" s="1020"/>
      <c r="Y41" s="1020"/>
      <c r="Z41" s="1021"/>
      <c r="AA41" s="1038"/>
      <c r="AB41" s="1039"/>
      <c r="AC41" s="134" t="s">
        <v>82</v>
      </c>
      <c r="AD41" s="1075"/>
      <c r="AE41" s="1076"/>
      <c r="AF41" s="1076"/>
      <c r="AG41" s="1076"/>
      <c r="AH41" s="1077"/>
      <c r="AI41" s="1038"/>
      <c r="AJ41" s="1039"/>
      <c r="AK41" s="134" t="s">
        <v>82</v>
      </c>
      <c r="AL41" s="1075"/>
      <c r="AM41" s="1076"/>
      <c r="AN41" s="1076"/>
      <c r="AO41" s="1076"/>
      <c r="AP41" s="1077"/>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090"/>
      <c r="C42" s="1090"/>
      <c r="D42" s="1090"/>
      <c r="E42" s="1090"/>
      <c r="F42" s="1090"/>
      <c r="G42" s="1066"/>
      <c r="H42" s="1067"/>
      <c r="I42" s="1067"/>
      <c r="J42" s="1067"/>
      <c r="K42" s="1067"/>
      <c r="L42" s="1067"/>
      <c r="M42" s="1067"/>
      <c r="N42" s="1067"/>
      <c r="O42" s="1067"/>
      <c r="P42" s="1067"/>
      <c r="Q42" s="1067"/>
      <c r="R42" s="1067"/>
      <c r="S42" s="1067"/>
      <c r="T42" s="1068"/>
      <c r="U42" s="92"/>
      <c r="V42" s="85"/>
      <c r="W42" s="135"/>
      <c r="X42" s="135"/>
      <c r="Y42" s="135"/>
      <c r="Z42" s="135"/>
      <c r="AA42" s="427"/>
      <c r="AB42" s="427"/>
      <c r="AC42" s="136"/>
      <c r="AD42" s="1011" t="s">
        <v>15</v>
      </c>
      <c r="AE42" s="1011"/>
      <c r="AF42" s="1011"/>
      <c r="AG42" s="1011"/>
      <c r="AH42" s="1011"/>
      <c r="AI42" s="427"/>
      <c r="AJ42" s="427"/>
      <c r="AK42" s="136"/>
      <c r="AL42" s="1011" t="s">
        <v>15</v>
      </c>
      <c r="AM42" s="1011"/>
      <c r="AN42" s="1011"/>
      <c r="AO42" s="1011"/>
      <c r="AP42" s="1011"/>
      <c r="AS42" s="998"/>
      <c r="AT42" s="999"/>
      <c r="AU42" s="999"/>
      <c r="AV42" s="999"/>
      <c r="AW42" s="999"/>
      <c r="AX42" s="999"/>
      <c r="AY42" s="999"/>
      <c r="AZ42" s="999"/>
      <c r="BA42" s="999"/>
      <c r="BB42" s="999"/>
      <c r="BC42" s="999"/>
      <c r="BD42" s="999"/>
      <c r="BE42" s="999"/>
      <c r="BF42" s="999"/>
      <c r="BG42" s="999"/>
      <c r="BH42" s="1000"/>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0" t="s">
        <v>2072</v>
      </c>
      <c r="C44" s="1090"/>
      <c r="D44" s="1090"/>
      <c r="E44" s="1090"/>
      <c r="F44" s="1090"/>
      <c r="G44" s="1060" t="s">
        <v>2356</v>
      </c>
      <c r="H44" s="1061"/>
      <c r="I44" s="1061"/>
      <c r="J44" s="1061"/>
      <c r="K44" s="1061"/>
      <c r="L44" s="1061"/>
      <c r="M44" s="1061"/>
      <c r="N44" s="1061"/>
      <c r="O44" s="1061"/>
      <c r="P44" s="1061"/>
      <c r="Q44" s="1061"/>
      <c r="R44" s="1061"/>
      <c r="S44" s="1061"/>
      <c r="T44" s="1062"/>
      <c r="U44" s="118"/>
      <c r="V44" s="428" t="str">
        <f>IFERROR(IF(OR(G9="特定加算Ⅰ",G9="特定加算Ⅱ"),"✓",""),"")</f>
        <v/>
      </c>
      <c r="W44" s="1019" t="s">
        <v>14</v>
      </c>
      <c r="X44" s="1020"/>
      <c r="Y44" s="1020"/>
      <c r="Z44" s="1021"/>
      <c r="AA44" s="1038" t="s">
        <v>12</v>
      </c>
      <c r="AB44" s="1039"/>
      <c r="AC44" s="120"/>
      <c r="AD44" s="1011" t="s">
        <v>14</v>
      </c>
      <c r="AE44" s="1011"/>
      <c r="AF44" s="1011"/>
      <c r="AG44" s="1011"/>
      <c r="AH44" s="1011"/>
      <c r="AI44" s="1038" t="s">
        <v>12</v>
      </c>
      <c r="AJ44" s="1039"/>
      <c r="AK44" s="120"/>
      <c r="AL44" s="1011" t="s">
        <v>14</v>
      </c>
      <c r="AM44" s="1011"/>
      <c r="AN44" s="1011"/>
      <c r="AO44" s="1011"/>
      <c r="AP44" s="1011"/>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090"/>
      <c r="C45" s="1090"/>
      <c r="D45" s="1090"/>
      <c r="E45" s="1090"/>
      <c r="F45" s="1090"/>
      <c r="G45" s="1066"/>
      <c r="H45" s="1067"/>
      <c r="I45" s="1067"/>
      <c r="J45" s="1067"/>
      <c r="K45" s="1067"/>
      <c r="L45" s="1067"/>
      <c r="M45" s="1067"/>
      <c r="N45" s="1067"/>
      <c r="O45" s="1067"/>
      <c r="P45" s="1067"/>
      <c r="Q45" s="1067"/>
      <c r="R45" s="1067"/>
      <c r="S45" s="1067"/>
      <c r="T45" s="1068"/>
      <c r="U45" s="118"/>
      <c r="V45" s="428" t="str">
        <f>IFERROR(IF(G9="特定加算なし","✓",""),"")</f>
        <v/>
      </c>
      <c r="W45" s="1019" t="s">
        <v>15</v>
      </c>
      <c r="X45" s="1020"/>
      <c r="Y45" s="1020"/>
      <c r="Z45" s="1021"/>
      <c r="AA45" s="1038"/>
      <c r="AB45" s="1039"/>
      <c r="AC45" s="120"/>
      <c r="AD45" s="1011" t="s">
        <v>15</v>
      </c>
      <c r="AE45" s="1011"/>
      <c r="AF45" s="1011"/>
      <c r="AG45" s="1011"/>
      <c r="AH45" s="1011"/>
      <c r="AI45" s="1038"/>
      <c r="AJ45" s="1039"/>
      <c r="AK45" s="120"/>
      <c r="AL45" s="1011" t="s">
        <v>15</v>
      </c>
      <c r="AM45" s="1011"/>
      <c r="AN45" s="1011"/>
      <c r="AO45" s="1011"/>
      <c r="AP45" s="1011"/>
      <c r="AS45" s="998"/>
      <c r="AT45" s="999"/>
      <c r="AU45" s="999"/>
      <c r="AV45" s="999"/>
      <c r="AW45" s="999"/>
      <c r="AX45" s="999"/>
      <c r="AY45" s="999"/>
      <c r="AZ45" s="999"/>
      <c r="BA45" s="999"/>
      <c r="BB45" s="999"/>
      <c r="BC45" s="999"/>
      <c r="BD45" s="999"/>
      <c r="BE45" s="999"/>
      <c r="BF45" s="999"/>
      <c r="BG45" s="999"/>
      <c r="BH45" s="1000"/>
      <c r="BO45" s="138"/>
    </row>
    <row r="46" spans="2:82" ht="6.75" customHeight="1">
      <c r="B46" s="124"/>
      <c r="AJ46" s="139"/>
      <c r="AK46" s="139"/>
      <c r="AL46" s="139"/>
      <c r="AM46" s="139"/>
      <c r="AN46" s="139"/>
      <c r="AO46" s="139"/>
      <c r="AP46" s="139"/>
    </row>
    <row r="47" spans="2:82" ht="21" customHeight="1">
      <c r="B47" s="1049" t="s">
        <v>2136</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7"/>
      <c r="C48" s="1088"/>
      <c r="D48" s="1088"/>
      <c r="E48" s="1088"/>
      <c r="F48" s="1089"/>
      <c r="G48" s="1045" t="str">
        <f>IF(F15=4,"R6.4～R6.5",IF(F15=5,"R6.5",""))</f>
        <v>R6.4～R6.5</v>
      </c>
      <c r="H48" s="1046"/>
      <c r="I48" s="1046"/>
      <c r="J48" s="1046"/>
      <c r="K48" s="1046"/>
      <c r="L48" s="1046"/>
      <c r="M48" s="1046"/>
      <c r="N48" s="1046"/>
      <c r="O48" s="1046"/>
      <c r="P48" s="1046"/>
      <c r="Q48" s="1046"/>
      <c r="R48" s="1046"/>
      <c r="S48" s="1046"/>
      <c r="T48" s="1046"/>
      <c r="U48" s="1046"/>
      <c r="V48" s="1046"/>
      <c r="W48" s="1046"/>
      <c r="X48" s="1046"/>
      <c r="Y48" s="1046"/>
      <c r="Z48" s="1047"/>
      <c r="AA48" s="1038" t="s">
        <v>12</v>
      </c>
      <c r="AB48" s="1039"/>
      <c r="AC48" s="1041" t="str">
        <f>IF(OR(F15=4,F15=5),"R6.6","R"&amp;D15&amp;"."&amp;F15)&amp;"～R"&amp;K15&amp;"."&amp;M15</f>
        <v>R6.6～R7.3</v>
      </c>
      <c r="AD48" s="1041"/>
      <c r="AE48" s="1041"/>
      <c r="AF48" s="1041"/>
      <c r="AG48" s="1041"/>
      <c r="AH48" s="1041"/>
      <c r="AS48" s="1015" t="str">
        <f>IFERROR(IF(AND(OR(AP58=1,AP58=2),OR(AP59=1,AP59=2),OR(AP60=1,AP60=2)),"処遇加算Ⅰ",IF(AND(OR(AP58=1,AP58=2),OR(AP59=1,AP59=2),OR(AP60=0,AP60=3)),"処遇加算Ⅱ",IF(OR(OR(AP58=1,AP58=2),OR(AP59=1,AP59=2)),"処遇加算Ⅲ",""))),"")</f>
        <v/>
      </c>
      <c r="AT48" s="1015"/>
      <c r="AU48" s="1015"/>
      <c r="AV48" s="1015"/>
      <c r="AW48" s="1015" t="str">
        <f>IFERROR(IF(AND(AP61=1,AP62=1,AP63=1),"特定加算Ⅰ",IF(AND(AP61=1,AP62=2,AP63=1),"特定加算Ⅱ",IF(OR(AP61=2,AP62=2,AP63=2),"特定加算なし",""))),"")</f>
        <v>特定加算なし</v>
      </c>
      <c r="AX48" s="1015"/>
      <c r="AY48" s="1015"/>
      <c r="AZ48" s="1015"/>
      <c r="BA48" s="1015" t="str">
        <f>IFERROR(IF(OR(L9="ベア加算",AP57=1),"ベア加算",IF(AP57=2,"ベア加算なし","")),"")</f>
        <v/>
      </c>
      <c r="BB48" s="1015"/>
      <c r="BC48" s="1015"/>
      <c r="BD48" s="1015"/>
      <c r="BE48" s="1166" t="str">
        <f>AS48&amp;AW48&amp;BA48</f>
        <v>特定加算なし</v>
      </c>
      <c r="BF48" s="1166"/>
      <c r="BG48" s="1166"/>
      <c r="BH48" s="1166"/>
      <c r="BI48" s="1166"/>
      <c r="BJ48" s="1166"/>
      <c r="BK48" s="1166"/>
      <c r="BL48" s="1166"/>
      <c r="BM48" s="1166"/>
      <c r="BN48" s="1166"/>
      <c r="BO48" s="1166"/>
      <c r="BP48" s="1166"/>
      <c r="BQ48" s="141"/>
      <c r="BR48" s="141"/>
      <c r="BS48" s="141"/>
      <c r="BT48" s="141"/>
      <c r="BU48" s="141"/>
      <c r="BV48" s="141"/>
      <c r="BW48" s="141"/>
      <c r="BX48" s="141"/>
      <c r="BY48" s="141"/>
      <c r="BZ48" s="141"/>
      <c r="CD48" s="142"/>
    </row>
    <row r="49" spans="2:86" ht="18" customHeight="1">
      <c r="B49" s="1072" t="s">
        <v>2015</v>
      </c>
      <c r="C49" s="1073"/>
      <c r="D49" s="1073"/>
      <c r="E49" s="1073"/>
      <c r="F49" s="1074"/>
      <c r="G49" s="1042" t="str">
        <f>IFERROR(IF(AND(OR(AH58=1,AH58=2),OR(AH59=1,AH59=2),OR(AH60=1,AH60=2)),"処遇加算Ⅰ",IF(AND(OR(AH58=1,AH58=2),OR(AH59=1,AH59=2),OR(AH60=0,AH60=3)),"処遇加算Ⅱ",IF(OR(OR(AH58=1,AH58=2),OR(AH59=1,AH59=2)),"処遇加算Ⅲ",""))),"")</f>
        <v/>
      </c>
      <c r="H49" s="1043"/>
      <c r="I49" s="1043"/>
      <c r="J49" s="1043"/>
      <c r="K49" s="1044"/>
      <c r="L49" s="1057" t="str">
        <f>IFERROR(IF(G9="","",IF(AND(AH61=1,AH62=1,AH63=1),"特定加算Ⅰ",IF(AND(AH61=1,AH62=2,AH63=1),"特定加算Ⅱ",IF(OR(AH61=2,AH62=2,AH63=2),"特定加算なし","")))),"")</f>
        <v/>
      </c>
      <c r="M49" s="1058"/>
      <c r="N49" s="1058"/>
      <c r="O49" s="1058"/>
      <c r="P49" s="1059"/>
      <c r="Q49" s="1078" t="str">
        <f>IFERROR(IF(OR(L9="ベア加算",AND(L9="ベア加算なし",AH57=1)),"ベア加算",IF(AH57=2,"ベア加算なし","")),"")</f>
        <v/>
      </c>
      <c r="R49" s="1043"/>
      <c r="S49" s="1043"/>
      <c r="T49" s="1043"/>
      <c r="U49" s="1079"/>
      <c r="V49" s="1080" t="s">
        <v>10</v>
      </c>
      <c r="W49" s="1081"/>
      <c r="X49" s="1081"/>
      <c r="Y49" s="1081"/>
      <c r="Z49" s="1081"/>
      <c r="AA49" s="1040"/>
      <c r="AB49" s="1040"/>
      <c r="AC49" s="1022" t="str">
        <f>IFERROR(VLOOKUP(BE48,【参考】数式用2!E6:F23,2,FALSE),"")</f>
        <v/>
      </c>
      <c r="AD49" s="1023"/>
      <c r="AE49" s="1023"/>
      <c r="AF49" s="1023"/>
      <c r="AG49" s="1023"/>
      <c r="AH49" s="1024"/>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2" t="s">
        <v>2016</v>
      </c>
      <c r="C50" s="1073"/>
      <c r="D50" s="1073"/>
      <c r="E50" s="1073"/>
      <c r="F50" s="1074"/>
      <c r="G50" s="1025" t="str">
        <f>IFERROR(VLOOKUP(Y5,【参考】数式用!$A$5:$J$37,MATCH(G49,【参考】数式用!$B$4:$J$4,0)+1,0),"")</f>
        <v/>
      </c>
      <c r="H50" s="1026"/>
      <c r="I50" s="1026"/>
      <c r="J50" s="1026"/>
      <c r="K50" s="1027"/>
      <c r="L50" s="1028" t="str">
        <f>IFERROR(VLOOKUP(Y5,【参考】数式用!$A$5:$J$37,MATCH(L49,【参考】数式用!$B$4:$J$4,0)+1,0),"")</f>
        <v/>
      </c>
      <c r="M50" s="1029"/>
      <c r="N50" s="1029"/>
      <c r="O50" s="1029"/>
      <c r="P50" s="1030"/>
      <c r="Q50" s="1031" t="str">
        <f>IFERROR(VLOOKUP(Y5,【参考】数式用!$A$5:$J$37,MATCH(Q49,【参考】数式用!$B$4:$J$4,0)+1,0),"")</f>
        <v/>
      </c>
      <c r="R50" s="1026"/>
      <c r="S50" s="1026"/>
      <c r="T50" s="1026"/>
      <c r="U50" s="1032"/>
      <c r="V50" s="1033">
        <f>SUM(G50,L50,Q50)</f>
        <v>0</v>
      </c>
      <c r="W50" s="1034"/>
      <c r="X50" s="1034"/>
      <c r="Y50" s="1034"/>
      <c r="Z50" s="1034"/>
      <c r="AA50" s="1040"/>
      <c r="AB50" s="1040"/>
      <c r="AC50" s="1035" t="str">
        <f>IFERROR(VLOOKUP(Y5,【参考】数式用!$A$5:$AB$37,MATCH(AC49,【参考】数式用!$B$4:$AB$4,0)+1,FALSE),"")</f>
        <v/>
      </c>
      <c r="AD50" s="1036"/>
      <c r="AE50" s="1036"/>
      <c r="AF50" s="1036"/>
      <c r="AG50" s="1036"/>
      <c r="AH50" s="1037"/>
      <c r="AS50" s="1014" t="s">
        <v>2046</v>
      </c>
      <c r="AT50" s="1014"/>
      <c r="AU50" s="1014"/>
      <c r="AV50" s="1014"/>
      <c r="AW50" s="1014" t="s">
        <v>2047</v>
      </c>
      <c r="AX50" s="1014"/>
      <c r="AY50" s="1014"/>
      <c r="AZ50" s="1014"/>
      <c r="BA50" s="1014" t="s">
        <v>13</v>
      </c>
      <c r="BB50" s="1014"/>
      <c r="BC50" s="1014"/>
      <c r="BD50" s="1014"/>
      <c r="BE50" s="1014" t="s">
        <v>2048</v>
      </c>
      <c r="BF50" s="1014"/>
      <c r="BG50" s="1014"/>
      <c r="BH50" s="1014"/>
      <c r="BI50" s="1014" t="s">
        <v>2051</v>
      </c>
      <c r="BJ50" s="1014"/>
      <c r="BK50" s="1014"/>
      <c r="BL50" s="1014"/>
      <c r="BM50" s="141"/>
      <c r="BN50" s="1014" t="s">
        <v>2050</v>
      </c>
      <c r="BO50" s="1014"/>
      <c r="BP50" s="1014"/>
      <c r="BQ50" s="1014"/>
      <c r="BR50" s="1014"/>
      <c r="BS50" s="1014"/>
      <c r="BT50" s="141"/>
      <c r="BV50" s="1003" t="s">
        <v>2053</v>
      </c>
      <c r="BW50" s="1004"/>
      <c r="BX50" s="1004"/>
      <c r="BY50" s="1004"/>
      <c r="BZ50" s="1004"/>
      <c r="CA50" s="1005"/>
      <c r="CD50" s="142"/>
    </row>
    <row r="51" spans="2:86" ht="17.25" customHeight="1">
      <c r="B51" s="1016" t="s">
        <v>2120</v>
      </c>
      <c r="C51" s="1017"/>
      <c r="D51" s="1017"/>
      <c r="E51" s="1017"/>
      <c r="F51" s="1018"/>
      <c r="G51" s="1048" t="str">
        <f>IFERROR(ROUNDDOWN(ROUND(AM5*G50,0),0)*H53,"")</f>
        <v/>
      </c>
      <c r="H51" s="1048"/>
      <c r="I51" s="1048"/>
      <c r="J51" s="1048"/>
      <c r="K51" s="55" t="s">
        <v>2116</v>
      </c>
      <c r="L51" s="1129" t="str">
        <f>IFERROR(ROUNDDOWN(ROUND(AM5*L50,0),0)*H53,"")</f>
        <v/>
      </c>
      <c r="M51" s="1130"/>
      <c r="N51" s="1130"/>
      <c r="O51" s="1130"/>
      <c r="P51" s="55" t="s">
        <v>2116</v>
      </c>
      <c r="Q51" s="1054" t="str">
        <f>IFERROR(ROUNDDOWN(ROUND(AM5*Q50,0),0)*H53,"")</f>
        <v/>
      </c>
      <c r="R51" s="1048"/>
      <c r="S51" s="1048"/>
      <c r="T51" s="1048"/>
      <c r="U51" s="56" t="s">
        <v>2116</v>
      </c>
      <c r="V51" s="1055">
        <f>IFERROR(SUM(G51,L51,Q51),"")</f>
        <v>0</v>
      </c>
      <c r="W51" s="1056"/>
      <c r="X51" s="1056"/>
      <c r="Y51" s="1056"/>
      <c r="Z51" s="57" t="s">
        <v>2116</v>
      </c>
      <c r="AB51" s="58"/>
      <c r="AC51" s="1054" t="str">
        <f>IFERROR(ROUNDDOWN(ROUND(AM5*AC50,0),0)*AD53,"")</f>
        <v/>
      </c>
      <c r="AD51" s="1048"/>
      <c r="AE51" s="1048"/>
      <c r="AF51" s="1048"/>
      <c r="AG51" s="1048"/>
      <c r="AH51" s="56" t="s">
        <v>2116</v>
      </c>
      <c r="AS51" s="1013" t="str">
        <f>IFERROR(ROUNDDOWN(ROUND(AM5*(G50-B10),0),0)*H53,"")</f>
        <v/>
      </c>
      <c r="AT51" s="1013"/>
      <c r="AU51" s="1013"/>
      <c r="AV51" s="1013"/>
      <c r="AW51" s="1013" t="str">
        <f>IFERROR(ROUNDDOWN(ROUND(AM5*(L50-G10),0),0)*H53,"")</f>
        <v/>
      </c>
      <c r="AX51" s="1013"/>
      <c r="AY51" s="1013"/>
      <c r="AZ51" s="1013"/>
      <c r="BA51" s="1013" t="str">
        <f>IFERROR(ROUNDDOWN(ROUND(AM5*(Q50-L10),0),0)*H53,"")</f>
        <v/>
      </c>
      <c r="BB51" s="1013"/>
      <c r="BC51" s="1013"/>
      <c r="BD51" s="1013"/>
      <c r="BE51" s="1013" t="str">
        <f>IFERROR(ROUNDDOWN(ROUND(AM5*(AC50-Q10),0),0)*AD53,"")</f>
        <v/>
      </c>
      <c r="BF51" s="1013"/>
      <c r="BG51" s="1013"/>
      <c r="BH51" s="1013"/>
      <c r="BI51" s="1013">
        <f>SUM(AS51:BH51)</f>
        <v>0</v>
      </c>
      <c r="BJ51" s="1013"/>
      <c r="BK51" s="1013"/>
      <c r="BL51" s="1013"/>
      <c r="BM51" s="141"/>
      <c r="BN51" s="1013" t="str">
        <f>IFERROR(ROUNDDOWN(ROUNDDOWN(ROUND(AM5*(VLOOKUP(Y5,【参考】数式用!$A$5:$AB$37,14,FALSE)),0),0)*AD53*0.5,0),"")</f>
        <v/>
      </c>
      <c r="BO51" s="1013"/>
      <c r="BP51" s="1013"/>
      <c r="BQ51" s="1013"/>
      <c r="BR51" s="1013"/>
      <c r="BS51" s="1013"/>
      <c r="BT51" s="141"/>
      <c r="BV51" s="1006">
        <f>IF(AND(Q49="ベア加算なし",BA48="ベア加算"),ROUNDDOWN(ROUND(AM5*VLOOKUP(Y5,【参考】数式用!$A$5:$AB$37,9,FALSE),0),0)*AD53,0)</f>
        <v>0</v>
      </c>
      <c r="BW51" s="1007"/>
      <c r="BX51" s="1007"/>
      <c r="BY51" s="1007"/>
      <c r="BZ51" s="1007"/>
      <c r="CA51" s="1008"/>
      <c r="CD51" s="142"/>
    </row>
    <row r="52" spans="2:86" ht="13.5" customHeight="1">
      <c r="B52" s="1016"/>
      <c r="C52" s="1017"/>
      <c r="D52" s="1017"/>
      <c r="E52" s="1017"/>
      <c r="F52" s="1018"/>
      <c r="G52" s="1052" t="str">
        <f>IFERROR("("&amp;TEXT(G51/H53,"#,##0円")&amp;"/月)","")</f>
        <v/>
      </c>
      <c r="H52" s="1053"/>
      <c r="I52" s="1053"/>
      <c r="J52" s="1053"/>
      <c r="K52" s="1053"/>
      <c r="L52" s="1050" t="str">
        <f>IFERROR("("&amp;TEXT(L51/H53,"#,##0円")&amp;"/月)","")</f>
        <v/>
      </c>
      <c r="M52" s="1051"/>
      <c r="N52" s="1051"/>
      <c r="O52" s="1051"/>
      <c r="P52" s="1052"/>
      <c r="Q52" s="1053" t="str">
        <f>IFERROR("("&amp;TEXT(Q51/H53,"#,##0円")&amp;"/月)","")</f>
        <v/>
      </c>
      <c r="R52" s="1053"/>
      <c r="S52" s="1053"/>
      <c r="T52" s="1053"/>
      <c r="U52" s="1053"/>
      <c r="V52" s="1053" t="str">
        <f>IFERROR("("&amp;TEXT(V51/H53,"#,##0円")&amp;"/月)","")</f>
        <v>(0円/月)</v>
      </c>
      <c r="W52" s="1053"/>
      <c r="X52" s="1053"/>
      <c r="Y52" s="1053"/>
      <c r="Z52" s="1053"/>
      <c r="AB52" s="58"/>
      <c r="AC52" s="1050" t="str">
        <f>IFERROR("("&amp;TEXT(AC51/AD53,"#,##0円")&amp;"/月)","")</f>
        <v/>
      </c>
      <c r="AD52" s="1051"/>
      <c r="AE52" s="1051"/>
      <c r="AF52" s="1051"/>
      <c r="AG52" s="1051"/>
      <c r="AH52" s="105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1" t="s">
        <v>215</v>
      </c>
      <c r="V56" s="1211"/>
      <c r="W56" s="1211"/>
      <c r="X56" s="1211"/>
      <c r="Y56" s="1211"/>
      <c r="Z56" s="1211"/>
      <c r="AA56" s="536"/>
      <c r="AB56" s="537"/>
      <c r="AC56" s="1211" t="str">
        <f>IF(F15=4,"R6.4～R6.5",IF(F15=5,"R6.5",""))</f>
        <v>R6.4～R6.5</v>
      </c>
      <c r="AD56" s="1211"/>
      <c r="AE56" s="1211"/>
      <c r="AF56" s="1211"/>
      <c r="AG56" s="1211"/>
      <c r="AH56" s="1211"/>
      <c r="AI56" s="538"/>
      <c r="AJ56" s="537"/>
      <c r="AK56" s="1211" t="str">
        <f>IF(OR(F15=4,F15=5),"R6.6","R"&amp;D15&amp;"."&amp;F15)&amp;"～R"&amp;K15&amp;"."&amp;M15</f>
        <v>R6.6～R7.3</v>
      </c>
      <c r="AL56" s="1211"/>
      <c r="AM56" s="1211"/>
      <c r="AN56" s="1211"/>
      <c r="AO56" s="1211"/>
      <c r="AP56" s="1211"/>
      <c r="AQ56" s="145"/>
      <c r="AR56" s="145"/>
      <c r="AS56" s="1172" t="s">
        <v>2202</v>
      </c>
      <c r="AT56" s="1172"/>
      <c r="AU56" s="1172"/>
      <c r="AV56" s="1172"/>
      <c r="AW56" s="1172" t="s">
        <v>2201</v>
      </c>
      <c r="AX56" s="1172"/>
      <c r="AY56" s="1172"/>
      <c r="AZ56" s="1172"/>
    </row>
    <row r="57" spans="2:86" ht="15.95" customHeight="1">
      <c r="U57" s="1212" t="s">
        <v>2054</v>
      </c>
      <c r="V57" s="1212"/>
      <c r="W57" s="1212"/>
      <c r="X57" s="1212"/>
      <c r="Y57" s="1212"/>
      <c r="Z57" s="539" t="str">
        <f>IF(AND(B9&lt;&gt;"処遇加算なし",F15=4),IF(V21="✓",1,IF(V22="✓",2,"")),"")</f>
        <v/>
      </c>
      <c r="AA57" s="536"/>
      <c r="AB57" s="537"/>
      <c r="AC57" s="1212" t="s">
        <v>2054</v>
      </c>
      <c r="AD57" s="1212"/>
      <c r="AE57" s="1212"/>
      <c r="AF57" s="1212"/>
      <c r="AG57" s="1212"/>
      <c r="AH57" s="425">
        <f>IF(AND(F15&lt;&gt;4,F15&lt;&gt;5),0,IF(AT8="○",1,0))</f>
        <v>0</v>
      </c>
      <c r="AI57" s="537"/>
      <c r="AJ57" s="537"/>
      <c r="AK57" s="1212" t="s">
        <v>2054</v>
      </c>
      <c r="AL57" s="1212"/>
      <c r="AM57" s="1212"/>
      <c r="AN57" s="1212"/>
      <c r="AO57" s="1212"/>
      <c r="AP57" s="425">
        <f>IF(AT8="○",1,0)</f>
        <v>0</v>
      </c>
      <c r="AQ57" s="145"/>
      <c r="AR57" s="145"/>
      <c r="AS57" s="1180"/>
      <c r="AT57" s="1180"/>
      <c r="AU57" s="1180"/>
      <c r="AV57" s="1180"/>
      <c r="AW57" s="1173"/>
      <c r="AX57" s="1173"/>
      <c r="AY57" s="1173"/>
      <c r="AZ57" s="1173"/>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14" t="str">
        <f>IF(OR(AND(Z58=1,AH58=3),AND(Z58=1,AP58=3),AND(Z58=2,AH58=3,AH59=3),AND(Z58=2,AP58=3,AP59=3)),"○","")</f>
        <v/>
      </c>
      <c r="AT58" s="1014"/>
      <c r="AU58" s="1014"/>
      <c r="AV58" s="1014"/>
      <c r="AW58" s="1014" t="str">
        <f>IF(OR(AND(Z58=1,AH58=2),AND(Z58=1,AP58=2),AND(Z58=2,AH58=2,AH59=2),AND(Z58=2,AP58=2,AP59=2)),"○","")</f>
        <v/>
      </c>
      <c r="AX58" s="1014"/>
      <c r="AY58" s="1014"/>
      <c r="AZ58" s="1014"/>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14" t="str">
        <f>IF(OR(AND(Z59=1,AH59=3),AND(Z59=1,AP59=3),AND(Z59=2,AH58=3,AH59=3),AND(Z59=2,AP58=3,AP59=3)),"○","")</f>
        <v/>
      </c>
      <c r="AT59" s="1014"/>
      <c r="AU59" s="1014"/>
      <c r="AV59" s="1014"/>
      <c r="AW59" s="1014" t="str">
        <f>IF(OR(AND(Z59=1,AH58=2),AND(Z59=1,AP58=2),AND(Z59=2,AH58=2,AH59=2),AND(Z59=2,AP58=2,AP59=2)),"○","")</f>
        <v/>
      </c>
      <c r="AX59" s="1014"/>
      <c r="AY59" s="1014"/>
      <c r="AZ59" s="1014"/>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174" t="str">
        <f>IF(OR(AND(Z60=1,AH60=3),AND(Z60=1,AP60=3)),"○","")</f>
        <v/>
      </c>
      <c r="AT60" s="1174"/>
      <c r="AU60" s="1174"/>
      <c r="AV60" s="1174"/>
      <c r="AW60" s="1174" t="str">
        <f>IF(OR(AND(Z60=1,AH60=2),AND(Z60=1,AP60=2)),"○","")</f>
        <v/>
      </c>
      <c r="AX60" s="1174"/>
      <c r="AY60" s="1174"/>
      <c r="AZ60" s="1174"/>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14" t="str">
        <f>IF(OR(AND(Z61=1,AH61=2),AND(Z61=1,AP61=2)),"○","")</f>
        <v/>
      </c>
      <c r="AT61" s="1014"/>
      <c r="AU61" s="1014"/>
      <c r="AV61" s="1014"/>
      <c r="AW61" s="1175" t="str">
        <f>IF(OR((AD61-AL61)&lt;0,(AD61-AT61)&lt;0),"!","")</f>
        <v/>
      </c>
      <c r="AX61" s="1175"/>
      <c r="AY61" s="1175"/>
      <c r="AZ61" s="117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14" t="str">
        <f>IF(OR(AND(Z62=1,AH62=2),AND(Z62=1,AP62=2)),"○","")</f>
        <v/>
      </c>
      <c r="AT62" s="1014"/>
      <c r="AU62" s="1014"/>
      <c r="AV62" s="1014"/>
      <c r="AW62" s="1175" t="str">
        <f>IF(OR((AD62-AL62)&lt;0,(AD62-AT62)&lt;0),"!","")</f>
        <v/>
      </c>
      <c r="AX62" s="1175"/>
      <c r="AY62" s="1175"/>
      <c r="AZ62" s="1175"/>
      <c r="BP62" s="151"/>
      <c r="BR62" s="151"/>
      <c r="BS62" s="151"/>
      <c r="BT62" s="151"/>
      <c r="BU62" s="151"/>
      <c r="BV62" s="151"/>
      <c r="BW62" s="151"/>
      <c r="BX62" s="151"/>
      <c r="BY62" s="151"/>
      <c r="BZ62" s="151"/>
      <c r="CA62" s="151"/>
      <c r="CB62" s="151"/>
      <c r="CC62" s="151"/>
      <c r="CD62" s="151"/>
      <c r="CE62" s="151"/>
      <c r="CF62" s="151"/>
      <c r="CH62" s="154"/>
    </row>
    <row r="63" spans="2:86" ht="15.95" customHeight="1">
      <c r="U63" s="1212" t="s">
        <v>2060</v>
      </c>
      <c r="V63" s="1212"/>
      <c r="W63" s="1212"/>
      <c r="X63" s="1212"/>
      <c r="Y63" s="1212"/>
      <c r="Z63" s="539" t="str">
        <f>IF(AND(B9&lt;&gt;"処遇加算なし",F15=4),IF(V44="✓",1,IF(V45="✓",2,"")),"")</f>
        <v/>
      </c>
      <c r="AA63" s="536"/>
      <c r="AB63" s="537"/>
      <c r="AC63" s="1212" t="s">
        <v>2060</v>
      </c>
      <c r="AD63" s="1212"/>
      <c r="AE63" s="1212"/>
      <c r="AF63" s="1212"/>
      <c r="AG63" s="1212"/>
      <c r="AH63" s="425">
        <f>IF(AND(F15&lt;&gt;4,F15&lt;&gt;5),0,IF(AZ8="○",1,2))</f>
        <v>2</v>
      </c>
      <c r="AI63" s="537"/>
      <c r="AJ63" s="537"/>
      <c r="AK63" s="1212" t="s">
        <v>2060</v>
      </c>
      <c r="AL63" s="1212"/>
      <c r="AM63" s="1212"/>
      <c r="AN63" s="1212"/>
      <c r="AO63" s="1212"/>
      <c r="AP63" s="425">
        <f>IF(AZ8="○",1,2)</f>
        <v>2</v>
      </c>
      <c r="AQ63" s="145"/>
      <c r="AR63" s="145"/>
      <c r="AS63" s="1014" t="str">
        <f>IF(OR(AND(Z63=1,AH63=2),AND(Z63=1,AP63=2)),"○","")</f>
        <v/>
      </c>
      <c r="AT63" s="1014"/>
      <c r="AU63" s="1014"/>
      <c r="AV63" s="1014"/>
      <c r="AW63" s="1175" t="str">
        <f>IF(OR((AD63-AL63)&lt;0,(AD63-AT63)&lt;0),"!","")</f>
        <v/>
      </c>
      <c r="AX63" s="1175"/>
      <c r="AY63" s="1175"/>
      <c r="AZ63" s="117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CC43044F-DA4A-4C71-9FA6-5A49E2B0971A}">
      <formula1>0</formula1>
    </dataValidation>
    <dataValidation type="list" allowBlank="1" showInputMessage="1" showErrorMessage="1" sqref="AL41:AP41" xr:uid="{7A28C176-C035-482E-ACA5-34E7E46E6DD1}">
      <formula1>INDIRECT(BF1)</formula1>
    </dataValidation>
    <dataValidation type="list" allowBlank="1" showInputMessage="1" showErrorMessage="1" sqref="AD41:AH41" xr:uid="{D4A7C66E-0262-4E2F-9DDE-788D593CAC22}">
      <formula1>INDIRECT(BF1)</formula1>
    </dataValidation>
    <dataValidation type="textLength" operator="equal" allowBlank="1" showInputMessage="1" showErrorMessage="1" error="10桁の事業所番号を入力してください。_x000a_（桁数が異なるとエラーになります）" sqref="B5:F5" xr:uid="{8DB7AFFC-E6BC-4E42-BA35-ABCBA975035C}">
      <formula1>10</formula1>
    </dataValidation>
    <dataValidation type="list" allowBlank="1" showInputMessage="1" showErrorMessage="1" sqref="K15:K16 D15:D16" xr:uid="{B5857957-7A22-40F4-A182-0A11E3290C05}">
      <formula1>"6,7"</formula1>
    </dataValidation>
    <dataValidation type="list" allowBlank="1" showInputMessage="1" showErrorMessage="1" sqref="M15:M16" xr:uid="{B5FEB326-6757-4543-B86F-D9C7D5A3C954}">
      <formula1>"1,2,3,6,7,8,9,10,11,12"</formula1>
    </dataValidation>
    <dataValidation type="list" allowBlank="1" showInputMessage="1" showErrorMessage="1" sqref="M5:O5" xr:uid="{E0A9BCC4-4BBE-47E0-969A-F0ADC7598450}">
      <formula1>INDIRECT(J5)</formula1>
    </dataValidation>
    <dataValidation type="list" allowBlank="1" showInputMessage="1" showErrorMessage="1" sqref="Y5:AD5" xr:uid="{360399FE-DB7A-4013-A4FE-D17665656C1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FE92DF-71E4-459C-855E-A8A8A4AC1E8C}">
          <x14:formula1>
            <xm:f>【参考】数式用!$B$4:$E$4</xm:f>
          </x14:formula1>
          <xm:sqref>B9:F9</xm:sqref>
        </x14:dataValidation>
        <x14:dataValidation type="list" allowBlank="1" showInputMessage="1" showErrorMessage="1" xr:uid="{9B8F7052-912D-416F-A371-F44FACB97A88}">
          <x14:formula1>
            <xm:f>【参考】数式用!$F$4:$H$4</xm:f>
          </x14:formula1>
          <xm:sqref>G9</xm:sqref>
        </x14:dataValidation>
        <x14:dataValidation type="list" allowBlank="1" showInputMessage="1" showErrorMessage="1" xr:uid="{21C3A73E-F3C3-47F9-8786-886783D42F5F}">
          <x14:formula1>
            <xm:f>【参考】数式用!$I$4:$J$4</xm:f>
          </x14:formula1>
          <xm:sqref>L9</xm:sqref>
        </x14:dataValidation>
        <x14:dataValidation type="list" allowBlank="1" showInputMessage="1" showErrorMessage="1" xr:uid="{5C5B6E00-D085-43F3-B8D6-B65C8288077E}">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94BFC-FF0E-4420-9BD8-5583235072D6}">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3" t="s">
        <v>2327</v>
      </c>
      <c r="O1" s="1163"/>
      <c r="P1" s="1163"/>
      <c r="Q1" s="1163"/>
      <c r="R1" s="1163"/>
      <c r="S1" s="1163"/>
      <c r="T1" s="1163"/>
      <c r="U1" s="1163"/>
      <c r="V1" s="1163"/>
      <c r="W1" s="1163"/>
      <c r="X1" s="1163"/>
      <c r="Y1" s="1163"/>
      <c r="Z1" s="1163"/>
      <c r="AA1" s="1163"/>
      <c r="AB1" s="1163"/>
      <c r="AC1" s="1163"/>
      <c r="AD1" s="1163"/>
      <c r="AE1" s="1163"/>
      <c r="AF1" s="1009" t="s">
        <v>25</v>
      </c>
      <c r="AG1" s="1009"/>
      <c r="AH1" s="1009"/>
      <c r="AI1" s="1010" t="str">
        <f>IF(G5="","",G5)</f>
        <v/>
      </c>
      <c r="AJ1" s="1010"/>
      <c r="AK1" s="1010"/>
      <c r="AL1" s="1010"/>
      <c r="AM1" s="1010"/>
      <c r="AN1" s="1010"/>
      <c r="AO1" s="1010"/>
      <c r="AP1" s="1010"/>
      <c r="AS1" s="1177" t="str">
        <f>B9&amp;G9&amp;L9</f>
        <v/>
      </c>
      <c r="AT1" s="1178"/>
      <c r="AU1" s="1178"/>
      <c r="AV1" s="1178"/>
      <c r="AW1" s="1178"/>
      <c r="AX1" s="1178"/>
      <c r="AY1" s="1178"/>
      <c r="AZ1" s="1178"/>
      <c r="BA1" s="1178"/>
      <c r="BB1" s="1178"/>
      <c r="BC1" s="1178"/>
      <c r="BD1" s="1178"/>
      <c r="BE1" s="1179"/>
      <c r="BF1" s="1176" t="str">
        <f>IFERROR(VLOOKUP(Y5,【参考】数式用!$AH$2:$AI$34,2,FALSE),"")</f>
        <v/>
      </c>
      <c r="BG1" s="1176"/>
      <c r="BH1" s="1176"/>
      <c r="BI1" s="1176"/>
      <c r="BJ1" s="1176"/>
      <c r="BK1" s="1176"/>
      <c r="BL1" s="1176"/>
      <c r="BM1" s="1176"/>
      <c r="BN1" s="1176"/>
      <c r="BO1" s="1176"/>
      <c r="BP1" s="1176"/>
      <c r="CE1" s="74" t="s">
        <v>2189</v>
      </c>
    </row>
    <row r="2" spans="1:88" s="75" customFormat="1" ht="19.5" customHeight="1" thickBot="1">
      <c r="C2" s="73"/>
      <c r="D2" s="73"/>
      <c r="E2" s="73"/>
      <c r="F2" s="73"/>
      <c r="G2" s="73"/>
      <c r="H2" s="73"/>
      <c r="I2" s="73"/>
      <c r="J2" s="73"/>
      <c r="K2" s="73"/>
      <c r="L2" s="73"/>
      <c r="M2" s="73"/>
      <c r="N2" s="1163"/>
      <c r="O2" s="1163"/>
      <c r="P2" s="1163"/>
      <c r="Q2" s="1163"/>
      <c r="R2" s="1163"/>
      <c r="S2" s="1163"/>
      <c r="T2" s="1163"/>
      <c r="U2" s="1163"/>
      <c r="V2" s="1163"/>
      <c r="W2" s="1163"/>
      <c r="X2" s="1163"/>
      <c r="Y2" s="1163"/>
      <c r="Z2" s="1163"/>
      <c r="AA2" s="1163"/>
      <c r="AB2" s="1163"/>
      <c r="AC2" s="1163"/>
      <c r="AD2" s="1163"/>
      <c r="AE2" s="1163"/>
      <c r="AF2" s="73"/>
      <c r="AG2" s="73"/>
      <c r="AH2" s="73"/>
      <c r="AI2" s="73"/>
      <c r="AJ2" s="73"/>
      <c r="AK2" s="73"/>
      <c r="AL2" s="73"/>
      <c r="AM2" s="73"/>
      <c r="AN2" s="73"/>
      <c r="AO2" s="73"/>
      <c r="AP2" s="73"/>
      <c r="AQ2" s="436"/>
      <c r="AR2" s="436"/>
      <c r="CE2" s="1001" t="s">
        <v>2192</v>
      </c>
      <c r="CF2" s="1001"/>
      <c r="CG2" s="1001"/>
      <c r="CH2" s="1001"/>
      <c r="CI2" s="982" t="str">
        <f>IF(AI1&lt;&gt;"",1,"")</f>
        <v/>
      </c>
      <c r="CJ2" s="983"/>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1" t="s">
        <v>2186</v>
      </c>
      <c r="CF3" s="1001"/>
      <c r="CG3" s="1001"/>
      <c r="CH3" s="1001"/>
      <c r="CI3" s="987" t="str">
        <f>IF(AND(L9="ベア加算",Q49="ベア加算"),1,"")</f>
        <v/>
      </c>
      <c r="CJ3" s="988"/>
    </row>
    <row r="4" spans="1:88" ht="28.5" customHeight="1">
      <c r="B4" s="1082" t="s">
        <v>2237</v>
      </c>
      <c r="C4" s="1082"/>
      <c r="D4" s="1082"/>
      <c r="E4" s="1082"/>
      <c r="F4" s="1082"/>
      <c r="G4" s="1083" t="s">
        <v>0</v>
      </c>
      <c r="H4" s="1083"/>
      <c r="I4" s="1083"/>
      <c r="J4" s="1084" t="s">
        <v>1</v>
      </c>
      <c r="K4" s="1085"/>
      <c r="L4" s="1085"/>
      <c r="M4" s="1085"/>
      <c r="N4" s="1085"/>
      <c r="O4" s="1086"/>
      <c r="P4" s="1193" t="s">
        <v>2</v>
      </c>
      <c r="Q4" s="1194"/>
      <c r="R4" s="1194"/>
      <c r="S4" s="1194"/>
      <c r="T4" s="1194"/>
      <c r="U4" s="1194"/>
      <c r="V4" s="1194"/>
      <c r="W4" s="1194"/>
      <c r="X4" s="1195"/>
      <c r="Y4" s="1084" t="s">
        <v>3</v>
      </c>
      <c r="Z4" s="1085"/>
      <c r="AA4" s="1085"/>
      <c r="AB4" s="1085"/>
      <c r="AC4" s="1085"/>
      <c r="AD4" s="1086"/>
      <c r="AE4" s="1125" t="s">
        <v>2317</v>
      </c>
      <c r="AF4" s="1126"/>
      <c r="AG4" s="1126"/>
      <c r="AH4" s="1127"/>
      <c r="AI4" s="1125" t="s">
        <v>2318</v>
      </c>
      <c r="AJ4" s="1126"/>
      <c r="AK4" s="1126"/>
      <c r="AL4" s="1127"/>
      <c r="AM4" s="1125" t="s">
        <v>2319</v>
      </c>
      <c r="AN4" s="1126"/>
      <c r="AO4" s="1126"/>
      <c r="AP4" s="1127"/>
      <c r="AS4" s="83"/>
      <c r="AT4" s="1181" t="s">
        <v>2095</v>
      </c>
      <c r="AU4" s="1181" t="s">
        <v>2055</v>
      </c>
      <c r="AV4" s="1181" t="s">
        <v>2056</v>
      </c>
      <c r="AW4" s="1181" t="s">
        <v>2057</v>
      </c>
      <c r="AX4" s="1181" t="s">
        <v>2058</v>
      </c>
      <c r="AY4" s="1181" t="s">
        <v>2059</v>
      </c>
      <c r="AZ4" s="1181" t="s">
        <v>2094</v>
      </c>
      <c r="BA4" s="84"/>
      <c r="CE4" s="1001" t="s">
        <v>2191</v>
      </c>
      <c r="CF4" s="1001"/>
      <c r="CG4" s="1001"/>
      <c r="CH4" s="1001"/>
      <c r="CI4" s="989" t="str">
        <f>IF(OR(OR(G49="処遇加算Ⅰ",G49="処遇加算Ⅱ"),OR(AS48="処遇加算Ⅰ",AS48="処遇加算Ⅱ")),1,"")</f>
        <v/>
      </c>
      <c r="CJ4" s="990"/>
    </row>
    <row r="5" spans="1:88" ht="33" customHeight="1">
      <c r="B5" s="1141"/>
      <c r="C5" s="1141"/>
      <c r="D5" s="1141"/>
      <c r="E5" s="1141"/>
      <c r="F5" s="1141"/>
      <c r="G5" s="1142"/>
      <c r="H5" s="1142"/>
      <c r="I5" s="1142"/>
      <c r="J5" s="1143"/>
      <c r="K5" s="1143"/>
      <c r="L5" s="1143"/>
      <c r="M5" s="1144"/>
      <c r="N5" s="1144"/>
      <c r="O5" s="1144"/>
      <c r="P5" s="1215"/>
      <c r="Q5" s="1216"/>
      <c r="R5" s="1216"/>
      <c r="S5" s="1216"/>
      <c r="T5" s="1216"/>
      <c r="U5" s="1216"/>
      <c r="V5" s="1216"/>
      <c r="W5" s="1216"/>
      <c r="X5" s="1217"/>
      <c r="Y5" s="1128"/>
      <c r="Z5" s="1128"/>
      <c r="AA5" s="1128"/>
      <c r="AB5" s="1128"/>
      <c r="AC5" s="1128"/>
      <c r="AD5" s="1128"/>
      <c r="AE5" s="1196"/>
      <c r="AF5" s="1197"/>
      <c r="AG5" s="1197"/>
      <c r="AH5" s="1198"/>
      <c r="AI5" s="1196"/>
      <c r="AJ5" s="1197"/>
      <c r="AK5" s="1197"/>
      <c r="AL5" s="1198"/>
      <c r="AM5" s="1199">
        <f>AE5-AI5</f>
        <v>0</v>
      </c>
      <c r="AN5" s="1200"/>
      <c r="AO5" s="1200"/>
      <c r="AP5" s="1201"/>
      <c r="AS5" s="83"/>
      <c r="AT5" s="1182"/>
      <c r="AU5" s="1182"/>
      <c r="AV5" s="1182"/>
      <c r="AW5" s="1182"/>
      <c r="AX5" s="1182"/>
      <c r="AY5" s="1182"/>
      <c r="AZ5" s="1182"/>
      <c r="BA5" s="84"/>
      <c r="CE5" s="1001" t="s">
        <v>2185</v>
      </c>
      <c r="CF5" s="1001"/>
      <c r="CG5" s="1001"/>
      <c r="CH5" s="1001"/>
      <c r="CI5" s="989" t="str">
        <f>IF(OR(G49="処遇加算Ⅰ",AS48="処遇加算Ⅰ"),1,"")</f>
        <v/>
      </c>
      <c r="CJ5" s="990"/>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2"/>
      <c r="AU6" s="1182"/>
      <c r="AV6" s="1182"/>
      <c r="AW6" s="1182"/>
      <c r="AX6" s="1182"/>
      <c r="AY6" s="1182"/>
      <c r="AZ6" s="1182"/>
      <c r="BA6" s="84"/>
      <c r="CE6" s="1001" t="s">
        <v>2188</v>
      </c>
      <c r="CF6" s="1001"/>
      <c r="CG6" s="1001"/>
      <c r="CH6" s="1001"/>
      <c r="CI6" s="989" t="str">
        <f>IF(OR(AH61=1,AP61=1),1,"")</f>
        <v/>
      </c>
      <c r="CJ6" s="990"/>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3"/>
      <c r="AU7" s="1183"/>
      <c r="AV7" s="1183"/>
      <c r="AW7" s="1183"/>
      <c r="AX7" s="1183"/>
      <c r="AY7" s="1183"/>
      <c r="AZ7" s="1183"/>
      <c r="BA7" s="84"/>
      <c r="CE7" s="1002" t="s">
        <v>2187</v>
      </c>
      <c r="CF7" s="1002"/>
      <c r="CG7" s="1002"/>
      <c r="CH7" s="1002"/>
      <c r="CI7" s="989" t="str">
        <f>IF(AND(AH62=1,AD41=""),1,"")</f>
        <v/>
      </c>
      <c r="CJ7" s="990"/>
    </row>
    <row r="8" spans="1:88" ht="17.25" customHeight="1" thickBot="1">
      <c r="B8" s="1045" t="s">
        <v>2145</v>
      </c>
      <c r="C8" s="1046"/>
      <c r="D8" s="1046"/>
      <c r="E8" s="1046"/>
      <c r="F8" s="1046"/>
      <c r="G8" s="1046"/>
      <c r="H8" s="1046"/>
      <c r="I8" s="1046"/>
      <c r="J8" s="1046"/>
      <c r="K8" s="1046"/>
      <c r="L8" s="1046"/>
      <c r="M8" s="1046"/>
      <c r="N8" s="1046"/>
      <c r="O8" s="1046"/>
      <c r="P8" s="1046"/>
      <c r="Q8" s="1046"/>
      <c r="R8" s="1046"/>
      <c r="S8" s="1047"/>
      <c r="T8" s="1038" t="s">
        <v>12</v>
      </c>
      <c r="U8" s="1039"/>
      <c r="V8" s="1202" t="str">
        <f>IFERROR(IF(VLOOKUP(AS1,【参考】数式用2!E6:L23,3,FALSE)="","",VLOOKUP(AS1,【参考】数式用2!E6:L23,3,FALSE)),"")</f>
        <v/>
      </c>
      <c r="W8" s="1203"/>
      <c r="X8" s="1203"/>
      <c r="Y8" s="1203"/>
      <c r="Z8" s="1204"/>
      <c r="AA8" s="1184" t="str">
        <f>IFERROR(VLOOKUP(AS1,【参考】数式用2!E6:L23,4,FALSE),"")</f>
        <v/>
      </c>
      <c r="AB8" s="1184"/>
      <c r="AC8" s="1184"/>
      <c r="AD8" s="1184"/>
      <c r="AE8" s="1184"/>
      <c r="AF8" s="1184"/>
      <c r="AG8" s="1184"/>
      <c r="AH8" s="1184"/>
      <c r="AI8" s="1184"/>
      <c r="AJ8" s="1184"/>
      <c r="AK8" s="1184"/>
      <c r="AL8" s="1184"/>
      <c r="AM8" s="1184"/>
      <c r="AN8" s="1184"/>
      <c r="AO8" s="1184"/>
      <c r="AP8" s="1185"/>
      <c r="AS8" s="83"/>
      <c r="AT8" s="985" t="str">
        <f>IF(L9="ベア加算","",IF(OR(V8="新加算Ⅰ",V8="新加算Ⅱ",V8="新加算Ⅲ",V8="新加算Ⅳ"),"○",""))</f>
        <v/>
      </c>
      <c r="AU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5" t="str">
        <f>IF(OR(V8="新加算Ⅰ",V8="新加算Ⅱ",V8="新加算Ⅲ",V8="新加算Ⅴ(１)",V8="新加算Ⅴ(３)",V8="新加算Ⅴ(８)"),"○","")</f>
        <v/>
      </c>
      <c r="AX8" s="985" t="str">
        <f>IF(OR(V8="新加算Ⅰ",V8="新加算Ⅱ",V8="新加算Ⅴ(１)",V8="新加算Ⅴ(２)",V8="新加算Ⅴ(３)",V8="新加算Ⅴ(４)",V8="新加算Ⅴ(５)",V8="新加算Ⅴ(６)",V8="新加算Ⅴ(７)",V8="新加算Ⅴ(９)",V8="新加算Ⅴ(10)",V8="新加算Ⅴ(12)"),"○","")</f>
        <v/>
      </c>
      <c r="AY8" s="985" t="str">
        <f>IF(OR(V8="新加算Ⅰ",V8="新加算Ⅴ(１)",V8="新加算Ⅴ(２)",V8="新加算Ⅴ(５)",V8="新加算Ⅴ(７)",V8="新加算Ⅴ(10)"),"○","")</f>
        <v/>
      </c>
      <c r="AZ8" s="985" t="str">
        <f>IF(OR(V8="新加算Ⅰ",V8="新加算Ⅱ",V8="新加算Ⅴ(１)",V8="新加算Ⅴ(２)",V8="新加算Ⅴ(３)",V8="新加算Ⅴ(４)",V8="新加算Ⅴ(５)",V8="新加算Ⅴ(６)",V8="新加算Ⅴ(７)",V8="新加算Ⅴ(９)",V8="新加算Ⅴ(10)",V8="新加算Ⅴ(12)"),"○","")</f>
        <v/>
      </c>
      <c r="BA8" s="84"/>
      <c r="CE8" s="1002" t="s">
        <v>2187</v>
      </c>
      <c r="CF8" s="1002"/>
      <c r="CG8" s="1002"/>
      <c r="CH8" s="1002"/>
      <c r="CI8" s="989" t="str">
        <f>IF(AND(AP62=1,AL41=""),1,"")</f>
        <v/>
      </c>
      <c r="CJ8" s="990"/>
    </row>
    <row r="9" spans="1:88" ht="26.25" customHeight="1">
      <c r="B9" s="1091"/>
      <c r="C9" s="1092"/>
      <c r="D9" s="1092"/>
      <c r="E9" s="1092"/>
      <c r="F9" s="1093"/>
      <c r="G9" s="1094"/>
      <c r="H9" s="1095"/>
      <c r="I9" s="1095"/>
      <c r="J9" s="1095"/>
      <c r="K9" s="1096"/>
      <c r="L9" s="1097"/>
      <c r="M9" s="1098"/>
      <c r="N9" s="1098"/>
      <c r="O9" s="1098"/>
      <c r="P9" s="1099"/>
      <c r="Q9" s="1145" t="s">
        <v>2051</v>
      </c>
      <c r="R9" s="1146"/>
      <c r="S9" s="1146"/>
      <c r="T9" s="1038"/>
      <c r="U9" s="1039"/>
      <c r="V9" s="1205" t="str">
        <f>IFERROR(VLOOKUP(Y5,【参考】数式用!$A$5:$AB$37,MATCH(V8,【参考】数式用!$B$4:$AB$4,0)+1,FALSE),"")</f>
        <v/>
      </c>
      <c r="W9" s="1206"/>
      <c r="X9" s="1206"/>
      <c r="Y9" s="1206"/>
      <c r="Z9" s="1207"/>
      <c r="AA9" s="1186"/>
      <c r="AB9" s="1186"/>
      <c r="AC9" s="1186"/>
      <c r="AD9" s="1186"/>
      <c r="AE9" s="1186"/>
      <c r="AF9" s="1186"/>
      <c r="AG9" s="1186"/>
      <c r="AH9" s="1186"/>
      <c r="AI9" s="1186"/>
      <c r="AJ9" s="1186"/>
      <c r="AK9" s="1186"/>
      <c r="AL9" s="1186"/>
      <c r="AM9" s="1186"/>
      <c r="AN9" s="1186"/>
      <c r="AO9" s="1186"/>
      <c r="AP9" s="1187"/>
      <c r="AS9" s="83"/>
      <c r="AT9" s="986"/>
      <c r="AU9" s="986"/>
      <c r="AV9" s="986"/>
      <c r="AW9" s="986"/>
      <c r="AX9" s="986"/>
      <c r="AY9" s="986"/>
      <c r="AZ9" s="986"/>
      <c r="BA9" s="84"/>
      <c r="CE9" s="1001" t="s">
        <v>2187</v>
      </c>
      <c r="CF9" s="1001"/>
      <c r="CG9" s="1001"/>
      <c r="CH9" s="1001"/>
      <c r="CI9" s="989" t="str">
        <f>IF(OR(AH62=1,AP62=1),1,"")</f>
        <v/>
      </c>
      <c r="CJ9" s="990"/>
    </row>
    <row r="10" spans="1:88" ht="11.25" customHeight="1">
      <c r="B10" s="1100" t="str">
        <f>IFERROR(VLOOKUP(Y5,【参考】数式用!$A$5:$J$37,MATCH(B9,【参考】数式用!$B$4:$J$4,0)+1,0),"")</f>
        <v/>
      </c>
      <c r="C10" s="1101"/>
      <c r="D10" s="1101"/>
      <c r="E10" s="1101"/>
      <c r="F10" s="1102"/>
      <c r="G10" s="1100" t="str">
        <f>IFERROR(VLOOKUP(Y5,【参考】数式用!$A$5:$J$37,MATCH(G9,【参考】数式用!$B$4:$J$4,0)+1,0),"")</f>
        <v/>
      </c>
      <c r="H10" s="1101"/>
      <c r="I10" s="1101"/>
      <c r="J10" s="1101"/>
      <c r="K10" s="1102"/>
      <c r="L10" s="1106" t="str">
        <f>IFERROR(VLOOKUP(Y5,【参考】数式用!$A$5:$J$37,MATCH(L9,【参考】数式用!$B$4:$J$4,0)+1,0),"")</f>
        <v/>
      </c>
      <c r="M10" s="1107"/>
      <c r="N10" s="1107"/>
      <c r="O10" s="1107"/>
      <c r="P10" s="1108"/>
      <c r="Q10" s="1033">
        <f>SUM(B10,G10,L10)</f>
        <v>0</v>
      </c>
      <c r="R10" s="1034"/>
      <c r="S10" s="1034"/>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1" t="s">
        <v>2190</v>
      </c>
      <c r="CF10" s="1001"/>
      <c r="CG10" s="1001"/>
      <c r="CH10" s="1001"/>
      <c r="CI10" s="989">
        <f>IF(OR(AH63=1,AP63=1),1,0)</f>
        <v>0</v>
      </c>
      <c r="CJ10" s="990"/>
    </row>
    <row r="11" spans="1:88" s="94" customFormat="1" ht="20.25" customHeight="1" thickBot="1">
      <c r="B11" s="1103"/>
      <c r="C11" s="1104"/>
      <c r="D11" s="1104"/>
      <c r="E11" s="1104"/>
      <c r="F11" s="1105"/>
      <c r="G11" s="1103"/>
      <c r="H11" s="1104"/>
      <c r="I11" s="1104"/>
      <c r="J11" s="1104"/>
      <c r="K11" s="1105"/>
      <c r="L11" s="1109"/>
      <c r="M11" s="1110"/>
      <c r="N11" s="1110"/>
      <c r="O11" s="1110"/>
      <c r="P11" s="1111"/>
      <c r="Q11" s="1033"/>
      <c r="R11" s="1034"/>
      <c r="S11" s="1034"/>
      <c r="T11" s="1040"/>
      <c r="U11" s="1039"/>
      <c r="V11" s="1124" t="str">
        <f>IFERROR(IF(VLOOKUP(AS1,【参考】数式用2!E6:L23,5,FALSE)="","",VLOOKUP(AS1,【参考】数式用2!E6:L23,5,FALSE)),"")</f>
        <v/>
      </c>
      <c r="W11" s="1124"/>
      <c r="X11" s="1124"/>
      <c r="Y11" s="1124"/>
      <c r="Z11" s="1124"/>
      <c r="AA11" s="1184" t="str">
        <f>IFERROR(VLOOKUP(AS1,【参考】数式用2!E6:L23,6,FALSE),"")</f>
        <v/>
      </c>
      <c r="AB11" s="1184"/>
      <c r="AC11" s="1184"/>
      <c r="AD11" s="1184"/>
      <c r="AE11" s="1184"/>
      <c r="AF11" s="1184"/>
      <c r="AG11" s="1184"/>
      <c r="AH11" s="1184"/>
      <c r="AI11" s="1184"/>
      <c r="AJ11" s="1184"/>
      <c r="AK11" s="1184"/>
      <c r="AL11" s="1184"/>
      <c r="AM11" s="1184"/>
      <c r="AN11" s="1184"/>
      <c r="AO11" s="1184"/>
      <c r="AP11" s="1185"/>
      <c r="AS11" s="99"/>
      <c r="AT11" s="985" t="str">
        <f>IF(L9="ベア加算","",IF(OR(V11="新加算Ⅰ",V11="新加算Ⅱ",V11="新加算Ⅲ",V11="新加算Ⅳ"),"○",""))</f>
        <v/>
      </c>
      <c r="AU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5" t="str">
        <f>IF(OR(V11="新加算Ⅰ",V11="新加算Ⅱ",V11="新加算Ⅲ",V11="新加算Ⅴ(１)",V11="新加算Ⅴ(３)",V11="新加算Ⅴ(８)"),"○","")</f>
        <v/>
      </c>
      <c r="AX11" s="985" t="str">
        <f>IF(OR(V11="新加算Ⅰ",V11="新加算Ⅱ",V11="新加算Ⅴ(１)",V11="新加算Ⅴ(２)",V11="新加算Ⅴ(３)",V11="新加算Ⅴ(４)",V11="新加算Ⅴ(５)",V11="新加算Ⅴ(６)",V11="新加算Ⅴ(７)",V11="新加算Ⅴ(９)",V11="新加算Ⅴ(10)",V11="新加算Ⅴ(12)"),"○","")</f>
        <v/>
      </c>
      <c r="AY11" s="985" t="str">
        <f>IF(OR(V11="新加算Ⅰ",V11="新加算Ⅴ(１)",V11="新加算Ⅴ(２)",V11="新加算Ⅴ(５)",V11="新加算Ⅴ(７)",V11="新加算Ⅴ(10)"),"○","")</f>
        <v/>
      </c>
      <c r="AZ11" s="98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0"/>
      <c r="D12" s="1140"/>
      <c r="E12" s="1140"/>
      <c r="F12" s="1140"/>
      <c r="G12" s="1140"/>
      <c r="H12" s="1140"/>
      <c r="I12" s="1140"/>
      <c r="J12" s="1140"/>
      <c r="K12" s="1140"/>
      <c r="L12" s="1140"/>
      <c r="M12" s="1140"/>
      <c r="N12" s="1140"/>
      <c r="O12" s="1140"/>
      <c r="P12" s="1140"/>
      <c r="Q12" s="1140"/>
      <c r="R12" s="1140"/>
      <c r="S12" s="1140"/>
      <c r="T12" s="1040"/>
      <c r="U12" s="1039"/>
      <c r="V12" s="1214" t="str">
        <f>IFERROR(VLOOKUP(Y5,【参考】数式用!$A$5:$AB$37,MATCH(V11,【参考】数式用!$B$4:$AB$4,0)+1,FALSE),"")</f>
        <v/>
      </c>
      <c r="W12" s="1214"/>
      <c r="X12" s="1214"/>
      <c r="Y12" s="1214"/>
      <c r="Z12" s="1214"/>
      <c r="AA12" s="1186"/>
      <c r="AB12" s="1186"/>
      <c r="AC12" s="1186"/>
      <c r="AD12" s="1186"/>
      <c r="AE12" s="1186"/>
      <c r="AF12" s="1186"/>
      <c r="AG12" s="1186"/>
      <c r="AH12" s="1186"/>
      <c r="AI12" s="1186"/>
      <c r="AJ12" s="1186"/>
      <c r="AK12" s="1186"/>
      <c r="AL12" s="1186"/>
      <c r="AM12" s="1186"/>
      <c r="AN12" s="1186"/>
      <c r="AO12" s="1186"/>
      <c r="AP12" s="1187"/>
      <c r="AS12" s="83"/>
      <c r="AT12" s="986"/>
      <c r="AU12" s="986"/>
      <c r="AV12" s="986"/>
      <c r="AW12" s="986"/>
      <c r="AX12" s="986"/>
      <c r="AY12" s="986"/>
      <c r="AZ12" s="986"/>
      <c r="BA12" s="84"/>
    </row>
    <row r="13" spans="1:88" ht="12" customHeight="1">
      <c r="A13" s="78"/>
      <c r="B13" s="1156" t="s">
        <v>2115</v>
      </c>
      <c r="C13" s="1157"/>
      <c r="D13" s="1157"/>
      <c r="E13" s="1157"/>
      <c r="F13" s="1157"/>
      <c r="G13" s="1157"/>
      <c r="H13" s="1157"/>
      <c r="I13" s="1157"/>
      <c r="J13" s="1157"/>
      <c r="K13" s="1157"/>
      <c r="L13" s="1157"/>
      <c r="M13" s="1157"/>
      <c r="N13" s="1157"/>
      <c r="O13" s="1157"/>
      <c r="P13" s="1157"/>
      <c r="Q13" s="1157"/>
      <c r="R13" s="1157"/>
      <c r="S13" s="115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59"/>
      <c r="C14" s="1160"/>
      <c r="D14" s="1160"/>
      <c r="E14" s="1160"/>
      <c r="F14" s="1160"/>
      <c r="G14" s="1160"/>
      <c r="H14" s="1160"/>
      <c r="I14" s="1160"/>
      <c r="J14" s="1160"/>
      <c r="K14" s="1160"/>
      <c r="L14" s="1160"/>
      <c r="M14" s="1160"/>
      <c r="N14" s="1160"/>
      <c r="O14" s="1160"/>
      <c r="P14" s="1160"/>
      <c r="Q14" s="1160"/>
      <c r="R14" s="1160"/>
      <c r="S14" s="1161"/>
      <c r="U14" s="434"/>
      <c r="V14" s="1124" t="str">
        <f>IFERROR(IF(VLOOKUP(AS1,【参考】数式用2!E6:L23,7,FALSE)="","",VLOOKUP(AS1,【参考】数式用2!E6:L23,7,FALSE)),"")</f>
        <v/>
      </c>
      <c r="W14" s="1124"/>
      <c r="X14" s="1124"/>
      <c r="Y14" s="1124"/>
      <c r="Z14" s="1124"/>
      <c r="AA14" s="1188" t="str">
        <f>IFERROR(VLOOKUP(AS1,【参考】数式用2!E6:L23,8,FALSE),"")</f>
        <v/>
      </c>
      <c r="AB14" s="1184"/>
      <c r="AC14" s="1184"/>
      <c r="AD14" s="1184"/>
      <c r="AE14" s="1184"/>
      <c r="AF14" s="1184"/>
      <c r="AG14" s="1184"/>
      <c r="AH14" s="1184"/>
      <c r="AI14" s="1184"/>
      <c r="AJ14" s="1184"/>
      <c r="AK14" s="1184"/>
      <c r="AL14" s="1184"/>
      <c r="AM14" s="1184"/>
      <c r="AN14" s="1184"/>
      <c r="AO14" s="1184"/>
      <c r="AP14" s="1185"/>
      <c r="AS14" s="83"/>
      <c r="AT14" s="985" t="str">
        <f>IF(L9="ベア加算","",IF(OR(V14="新加算Ⅰ",V14="新加算Ⅱ",V14="新加算Ⅲ",V14="新加算Ⅳ"),"○",""))</f>
        <v/>
      </c>
      <c r="AU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5" t="str">
        <f>IF(OR(V14="新加算Ⅰ",V14="新加算Ⅱ",V14="新加算Ⅲ",V14="新加算Ⅴ(１)",V14="新加算Ⅴ(３)",V14="新加算Ⅴ(８)"),"○","")</f>
        <v/>
      </c>
      <c r="AX14" s="985" t="str">
        <f>IF(OR(V14="新加算Ⅰ",V14="新加算Ⅱ",V14="新加算Ⅴ(１)",V14="新加算Ⅴ(２)",V14="新加算Ⅴ(３)",V14="新加算Ⅴ(４)",V14="新加算Ⅴ(５)",V14="新加算Ⅴ(６)",V14="新加算Ⅴ(７)",V14="新加算Ⅴ(９)",V14="新加算Ⅴ(10)",V14="新加算Ⅴ(12)"),"○","")</f>
        <v/>
      </c>
      <c r="AY14" s="985" t="str">
        <f>IF(OR(V14="新加算Ⅰ",V14="新加算Ⅴ(１)",V14="新加算Ⅴ(２)",V14="新加算Ⅴ(５)",V14="新加算Ⅴ(７)",V14="新加算Ⅴ(10)"),"○","")</f>
        <v/>
      </c>
      <c r="AZ14" s="98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7" t="s">
        <v>2109</v>
      </c>
      <c r="C15" s="1148"/>
      <c r="D15" s="54">
        <v>6</v>
      </c>
      <c r="E15" s="437" t="s">
        <v>2110</v>
      </c>
      <c r="F15" s="54">
        <v>4</v>
      </c>
      <c r="G15" s="437" t="s">
        <v>2111</v>
      </c>
      <c r="H15" s="1149" t="s">
        <v>2112</v>
      </c>
      <c r="I15" s="1149"/>
      <c r="J15" s="1162"/>
      <c r="K15" s="54">
        <v>7</v>
      </c>
      <c r="L15" s="437" t="s">
        <v>2110</v>
      </c>
      <c r="M15" s="54">
        <v>3</v>
      </c>
      <c r="N15" s="437" t="s">
        <v>2111</v>
      </c>
      <c r="O15" s="437" t="s">
        <v>2113</v>
      </c>
      <c r="P15" s="104">
        <f>(K15*12+M15)-(D15*12+F15)+1</f>
        <v>12</v>
      </c>
      <c r="Q15" s="1149" t="s">
        <v>2114</v>
      </c>
      <c r="R15" s="1149"/>
      <c r="S15" s="105" t="s">
        <v>69</v>
      </c>
      <c r="U15" s="434"/>
      <c r="V15" s="1150" t="str">
        <f>IFERROR(VLOOKUP(Y5,【参考】数式用!$A$5:$AB$37,MATCH(V14,【参考】数式用!$B$4:$AB$4,0)+1,FALSE),"")</f>
        <v/>
      </c>
      <c r="W15" s="1151"/>
      <c r="X15" s="1151"/>
      <c r="Y15" s="1151"/>
      <c r="Z15" s="1152"/>
      <c r="AA15" s="1063"/>
      <c r="AB15" s="1064"/>
      <c r="AC15" s="1064"/>
      <c r="AD15" s="1064"/>
      <c r="AE15" s="1064"/>
      <c r="AF15" s="1064"/>
      <c r="AG15" s="1064"/>
      <c r="AH15" s="1064"/>
      <c r="AI15" s="1064"/>
      <c r="AJ15" s="1064"/>
      <c r="AK15" s="1064"/>
      <c r="AL15" s="1064"/>
      <c r="AM15" s="1064"/>
      <c r="AN15" s="1064"/>
      <c r="AO15" s="1064"/>
      <c r="AP15" s="1189"/>
      <c r="AS15" s="83"/>
      <c r="AT15" s="991"/>
      <c r="AU15" s="991"/>
      <c r="AV15" s="991"/>
      <c r="AW15" s="991"/>
      <c r="AX15" s="991"/>
      <c r="AY15" s="991"/>
      <c r="AZ15" s="991"/>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3"/>
      <c r="W16" s="1154"/>
      <c r="X16" s="1154"/>
      <c r="Y16" s="1154"/>
      <c r="Z16" s="1155"/>
      <c r="AA16" s="1190"/>
      <c r="AB16" s="1191"/>
      <c r="AC16" s="1191"/>
      <c r="AD16" s="1191"/>
      <c r="AE16" s="1191"/>
      <c r="AF16" s="1191"/>
      <c r="AG16" s="1191"/>
      <c r="AH16" s="1191"/>
      <c r="AI16" s="1191"/>
      <c r="AJ16" s="1191"/>
      <c r="AK16" s="1191"/>
      <c r="AL16" s="1191"/>
      <c r="AM16" s="1191"/>
      <c r="AN16" s="1191"/>
      <c r="AO16" s="1191"/>
      <c r="AP16" s="1192"/>
      <c r="AS16" s="83"/>
      <c r="AT16" s="986"/>
      <c r="AU16" s="986"/>
      <c r="AV16" s="986"/>
      <c r="AW16" s="986"/>
      <c r="AX16" s="986"/>
      <c r="AY16" s="986"/>
      <c r="AZ16" s="98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49" t="s">
        <v>2062</v>
      </c>
      <c r="C18" s="1049"/>
      <c r="D18" s="1049"/>
      <c r="E18" s="1049"/>
      <c r="F18" s="1049"/>
      <c r="G18" s="1049"/>
      <c r="H18" s="1049"/>
      <c r="I18" s="1049"/>
      <c r="J18" s="1049"/>
      <c r="K18" s="1049"/>
      <c r="L18" s="1049"/>
      <c r="M18" s="1049"/>
      <c r="N18" s="1049"/>
      <c r="O18" s="1049"/>
      <c r="P18" s="1049"/>
      <c r="Q18" s="1049"/>
      <c r="R18" s="1049"/>
      <c r="S18" s="1049"/>
      <c r="AI18" s="116"/>
      <c r="AJ18" s="116"/>
      <c r="AK18" s="116"/>
      <c r="AL18" s="116"/>
      <c r="AM18" s="116"/>
      <c r="AN18" s="116"/>
      <c r="AO18" s="116"/>
      <c r="AP18" s="116"/>
      <c r="AQ18" s="1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116"/>
      <c r="AJ19" s="116"/>
      <c r="AK19" s="116"/>
      <c r="AL19" s="116"/>
      <c r="AM19" s="116"/>
      <c r="AN19" s="116"/>
      <c r="AO19" s="116"/>
      <c r="AP19" s="116"/>
      <c r="AQ19" s="116"/>
    </row>
    <row r="20" spans="2:60" ht="12.95" customHeight="1">
      <c r="B20" s="1165"/>
      <c r="C20" s="1165"/>
      <c r="D20" s="1165"/>
      <c r="E20" s="1165"/>
      <c r="F20" s="1165"/>
      <c r="G20" s="1165"/>
      <c r="H20" s="1165"/>
      <c r="I20" s="1165"/>
      <c r="J20" s="1165"/>
      <c r="K20" s="1165"/>
      <c r="L20" s="1165"/>
      <c r="M20" s="1165"/>
      <c r="N20" s="1165"/>
      <c r="O20" s="1165"/>
      <c r="P20" s="1165"/>
      <c r="Q20" s="1165"/>
      <c r="R20" s="1165"/>
      <c r="S20" s="1165"/>
      <c r="T20" s="117"/>
      <c r="U20" s="78"/>
      <c r="V20" s="984" t="s">
        <v>215</v>
      </c>
      <c r="W20" s="984"/>
      <c r="X20" s="984"/>
      <c r="Y20" s="984"/>
      <c r="Z20" s="984"/>
      <c r="AA20" s="91"/>
      <c r="AB20" s="91"/>
      <c r="AC20" s="984" t="str">
        <f>IF(F15=4,"R6.4～R6.5",IF(F15=5,"R6.5",""))</f>
        <v>R6.4～R6.5</v>
      </c>
      <c r="AD20" s="984"/>
      <c r="AE20" s="984"/>
      <c r="AF20" s="984"/>
      <c r="AG20" s="984"/>
      <c r="AH20" s="984"/>
      <c r="AI20" s="91"/>
      <c r="AJ20" s="91"/>
      <c r="AK20" s="984" t="str">
        <f>IF(OR(F15=4,F15=5),"R6.6","R"&amp;D15&amp;"."&amp;F15)&amp;"～R"&amp;K15&amp;"."&amp;M15</f>
        <v>R6.6～R7.3</v>
      </c>
      <c r="AL20" s="984"/>
      <c r="AM20" s="984"/>
      <c r="AN20" s="984"/>
      <c r="AO20" s="984"/>
      <c r="AP20" s="98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113" t="s">
        <v>2121</v>
      </c>
      <c r="C21" s="1114"/>
      <c r="D21" s="1114"/>
      <c r="E21" s="1114"/>
      <c r="F21" s="1115"/>
      <c r="G21" s="1060" t="s">
        <v>216</v>
      </c>
      <c r="H21" s="1061"/>
      <c r="I21" s="1061"/>
      <c r="J21" s="1061"/>
      <c r="K21" s="1061"/>
      <c r="L21" s="1061"/>
      <c r="M21" s="1061"/>
      <c r="N21" s="1061"/>
      <c r="O21" s="1061"/>
      <c r="P21" s="1061"/>
      <c r="Q21" s="1061"/>
      <c r="R21" s="1061"/>
      <c r="S21" s="1061"/>
      <c r="T21" s="1062"/>
      <c r="U21" s="118"/>
      <c r="V21" s="438" t="str">
        <f>IFERROR(IF(L9="ベア加算","✓",""),"")</f>
        <v/>
      </c>
      <c r="W21" s="1011" t="s">
        <v>14</v>
      </c>
      <c r="X21" s="1011"/>
      <c r="Y21" s="1011"/>
      <c r="Z21" s="1011"/>
      <c r="AA21" s="1038" t="s">
        <v>12</v>
      </c>
      <c r="AB21" s="1039"/>
      <c r="AC21" s="120"/>
      <c r="AD21" s="1164" t="s">
        <v>14</v>
      </c>
      <c r="AE21" s="1164"/>
      <c r="AF21" s="1164"/>
      <c r="AG21" s="1164"/>
      <c r="AH21" s="1164"/>
      <c r="AI21" s="1038" t="s">
        <v>12</v>
      </c>
      <c r="AJ21" s="1039"/>
      <c r="AK21" s="121"/>
      <c r="AL21" s="1164" t="s">
        <v>14</v>
      </c>
      <c r="AM21" s="1164"/>
      <c r="AN21" s="1164"/>
      <c r="AO21" s="1164"/>
      <c r="AP21" s="1164"/>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119"/>
      <c r="C22" s="1120"/>
      <c r="D22" s="1120"/>
      <c r="E22" s="1120"/>
      <c r="F22" s="1121"/>
      <c r="G22" s="1066"/>
      <c r="H22" s="1067"/>
      <c r="I22" s="1067"/>
      <c r="J22" s="1067"/>
      <c r="K22" s="1067"/>
      <c r="L22" s="1067"/>
      <c r="M22" s="1067"/>
      <c r="N22" s="1067"/>
      <c r="O22" s="1067"/>
      <c r="P22" s="1067"/>
      <c r="Q22" s="1067"/>
      <c r="R22" s="1067"/>
      <c r="S22" s="1067"/>
      <c r="T22" s="1068"/>
      <c r="U22" s="118"/>
      <c r="V22" s="122" t="str">
        <f>IFERROR(IF(L9="ベア加算なし","✓",""),"")</f>
        <v/>
      </c>
      <c r="W22" s="1019" t="s">
        <v>15</v>
      </c>
      <c r="X22" s="1011"/>
      <c r="Y22" s="1020"/>
      <c r="Z22" s="1021"/>
      <c r="AA22" s="1038"/>
      <c r="AB22" s="1039"/>
      <c r="AC22" s="120"/>
      <c r="AD22" s="1011" t="s">
        <v>15</v>
      </c>
      <c r="AE22" s="1011"/>
      <c r="AF22" s="1011"/>
      <c r="AG22" s="1011"/>
      <c r="AH22" s="1011"/>
      <c r="AI22" s="1038"/>
      <c r="AJ22" s="1039"/>
      <c r="AK22" s="121"/>
      <c r="AL22" s="1011" t="s">
        <v>15</v>
      </c>
      <c r="AM22" s="1011"/>
      <c r="AN22" s="1011"/>
      <c r="AO22" s="1011"/>
      <c r="AP22" s="1011"/>
      <c r="AS22" s="998"/>
      <c r="AT22" s="999"/>
      <c r="AU22" s="999"/>
      <c r="AV22" s="999"/>
      <c r="AW22" s="999"/>
      <c r="AX22" s="999"/>
      <c r="AY22" s="999"/>
      <c r="AZ22" s="999"/>
      <c r="BA22" s="999"/>
      <c r="BB22" s="999"/>
      <c r="BC22" s="999"/>
      <c r="BD22" s="999"/>
      <c r="BE22" s="999"/>
      <c r="BF22" s="999"/>
      <c r="BG22" s="999"/>
      <c r="BH22" s="1000"/>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3" t="s">
        <v>2067</v>
      </c>
      <c r="C24" s="1114"/>
      <c r="D24" s="1114"/>
      <c r="E24" s="1114"/>
      <c r="F24" s="1115"/>
      <c r="G24" s="1060" t="s">
        <v>2320</v>
      </c>
      <c r="H24" s="1061"/>
      <c r="I24" s="1061"/>
      <c r="J24" s="1061"/>
      <c r="K24" s="1061"/>
      <c r="L24" s="1061"/>
      <c r="M24" s="1061"/>
      <c r="N24" s="1061"/>
      <c r="O24" s="1061"/>
      <c r="P24" s="1061"/>
      <c r="Q24" s="1061"/>
      <c r="R24" s="1061"/>
      <c r="S24" s="1061"/>
      <c r="T24" s="1062"/>
      <c r="U24" s="118"/>
      <c r="V24" s="438" t="str">
        <f>IFERROR(IF(OR(B9="処遇加算Ⅰ",B9="処遇加算Ⅱ"),"✓",""),"")</f>
        <v/>
      </c>
      <c r="W24" s="1069" t="s">
        <v>2096</v>
      </c>
      <c r="X24" s="1070"/>
      <c r="Y24" s="1070"/>
      <c r="Z24" s="1071"/>
      <c r="AA24" s="1038" t="s">
        <v>12</v>
      </c>
      <c r="AB24" s="1039"/>
      <c r="AC24" s="120"/>
      <c r="AD24" s="1112" t="s">
        <v>14</v>
      </c>
      <c r="AE24" s="1112"/>
      <c r="AF24" s="1112"/>
      <c r="AG24" s="1112"/>
      <c r="AH24" s="1112"/>
      <c r="AI24" s="1038" t="s">
        <v>12</v>
      </c>
      <c r="AJ24" s="1039"/>
      <c r="AK24" s="120"/>
      <c r="AL24" s="1112" t="s">
        <v>14</v>
      </c>
      <c r="AM24" s="1112"/>
      <c r="AN24" s="1112"/>
      <c r="AO24" s="1112"/>
      <c r="AP24" s="1112"/>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 r="B25" s="1116"/>
      <c r="C25" s="1117"/>
      <c r="D25" s="1117"/>
      <c r="E25" s="1117"/>
      <c r="F25" s="1118"/>
      <c r="G25" s="1063"/>
      <c r="H25" s="1064"/>
      <c r="I25" s="1064"/>
      <c r="J25" s="1064"/>
      <c r="K25" s="1064"/>
      <c r="L25" s="1064"/>
      <c r="M25" s="1064"/>
      <c r="N25" s="1064"/>
      <c r="O25" s="1064"/>
      <c r="P25" s="1064"/>
      <c r="Q25" s="1064"/>
      <c r="R25" s="1064"/>
      <c r="S25" s="1064"/>
      <c r="T25" s="1065"/>
      <c r="U25" s="118"/>
      <c r="V25" s="438" t="str">
        <f>IFERROR(IF(B9="処遇加算Ⅲ","✓",""),"")</f>
        <v/>
      </c>
      <c r="W25" s="1069" t="s">
        <v>19</v>
      </c>
      <c r="X25" s="1070"/>
      <c r="Y25" s="1070"/>
      <c r="Z25" s="1071"/>
      <c r="AA25" s="1038"/>
      <c r="AB25" s="1039"/>
      <c r="AC25" s="120"/>
      <c r="AD25" s="1012" t="s">
        <v>17</v>
      </c>
      <c r="AE25" s="1012"/>
      <c r="AF25" s="1012"/>
      <c r="AG25" s="1012"/>
      <c r="AH25" s="1012"/>
      <c r="AI25" s="1038"/>
      <c r="AJ25" s="1039"/>
      <c r="AK25" s="121"/>
      <c r="AL25" s="1012" t="s">
        <v>17</v>
      </c>
      <c r="AM25" s="1012"/>
      <c r="AN25" s="1012"/>
      <c r="AO25" s="1012"/>
      <c r="AP25" s="1012"/>
      <c r="AS25" s="995"/>
      <c r="AT25" s="996"/>
      <c r="AU25" s="996"/>
      <c r="AV25" s="996"/>
      <c r="AW25" s="996"/>
      <c r="AX25" s="996"/>
      <c r="AY25" s="996"/>
      <c r="AZ25" s="996"/>
      <c r="BA25" s="996"/>
      <c r="BB25" s="996"/>
      <c r="BC25" s="996"/>
      <c r="BD25" s="996"/>
      <c r="BE25" s="996"/>
      <c r="BF25" s="996"/>
      <c r="BG25" s="996"/>
      <c r="BH25" s="997"/>
    </row>
    <row r="26" spans="2:60" ht="18" customHeight="1" thickBot="1">
      <c r="B26" s="1119"/>
      <c r="C26" s="1120"/>
      <c r="D26" s="1120"/>
      <c r="E26" s="1120"/>
      <c r="F26" s="1121"/>
      <c r="G26" s="1066"/>
      <c r="H26" s="1067"/>
      <c r="I26" s="1067"/>
      <c r="J26" s="1067"/>
      <c r="K26" s="1067"/>
      <c r="L26" s="1067"/>
      <c r="M26" s="1067"/>
      <c r="N26" s="1067"/>
      <c r="O26" s="1067"/>
      <c r="P26" s="1067"/>
      <c r="Q26" s="1067"/>
      <c r="R26" s="1067"/>
      <c r="S26" s="1067"/>
      <c r="T26" s="1068"/>
      <c r="U26" s="92"/>
      <c r="V26" s="438" t="str">
        <f>IFERROR(IF(B9="処遇加算なし","✓",""),"")</f>
        <v/>
      </c>
      <c r="W26" s="1069" t="s">
        <v>2097</v>
      </c>
      <c r="X26" s="1070"/>
      <c r="Y26" s="1070"/>
      <c r="Z26" s="1071"/>
      <c r="AA26" s="1038"/>
      <c r="AB26" s="1039"/>
      <c r="AC26" s="120"/>
      <c r="AD26" s="1112" t="s">
        <v>15</v>
      </c>
      <c r="AE26" s="1112"/>
      <c r="AF26" s="1112"/>
      <c r="AG26" s="1112"/>
      <c r="AH26" s="1112"/>
      <c r="AI26" s="1038"/>
      <c r="AJ26" s="1039"/>
      <c r="AK26" s="121"/>
      <c r="AL26" s="1112" t="s">
        <v>15</v>
      </c>
      <c r="AM26" s="1112"/>
      <c r="AN26" s="1112"/>
      <c r="AO26" s="1112"/>
      <c r="AP26" s="1112"/>
      <c r="AS26" s="998"/>
      <c r="AT26" s="999"/>
      <c r="AU26" s="999"/>
      <c r="AV26" s="999"/>
      <c r="AW26" s="999"/>
      <c r="AX26" s="999"/>
      <c r="AY26" s="999"/>
      <c r="AZ26" s="999"/>
      <c r="BA26" s="999"/>
      <c r="BB26" s="999"/>
      <c r="BC26" s="999"/>
      <c r="BD26" s="999"/>
      <c r="BE26" s="999"/>
      <c r="BF26" s="999"/>
      <c r="BG26" s="999"/>
      <c r="BH26" s="1000"/>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3" t="s">
        <v>2068</v>
      </c>
      <c r="C28" s="1114"/>
      <c r="D28" s="1114"/>
      <c r="E28" s="1114"/>
      <c r="F28" s="1115"/>
      <c r="G28" s="1060" t="s">
        <v>2321</v>
      </c>
      <c r="H28" s="1061"/>
      <c r="I28" s="1061"/>
      <c r="J28" s="1061"/>
      <c r="K28" s="1061"/>
      <c r="L28" s="1061"/>
      <c r="M28" s="1061"/>
      <c r="N28" s="1061"/>
      <c r="O28" s="1061"/>
      <c r="P28" s="1061"/>
      <c r="Q28" s="1061"/>
      <c r="R28" s="1061"/>
      <c r="S28" s="1061"/>
      <c r="T28" s="1062"/>
      <c r="U28" s="118"/>
      <c r="V28" s="438" t="str">
        <f>IFERROR(IF(OR(B9="処遇加算Ⅰ",B9="処遇加算Ⅱ"),"✓",""),"")</f>
        <v/>
      </c>
      <c r="W28" s="1069" t="s">
        <v>2096</v>
      </c>
      <c r="X28" s="1070"/>
      <c r="Y28" s="1070"/>
      <c r="Z28" s="1071"/>
      <c r="AA28" s="1038" t="s">
        <v>12</v>
      </c>
      <c r="AB28" s="1039"/>
      <c r="AC28" s="120"/>
      <c r="AD28" s="1112" t="s">
        <v>14</v>
      </c>
      <c r="AE28" s="1112"/>
      <c r="AF28" s="1112"/>
      <c r="AG28" s="1112"/>
      <c r="AH28" s="1112"/>
      <c r="AI28" s="1038" t="s">
        <v>12</v>
      </c>
      <c r="AJ28" s="1039"/>
      <c r="AK28" s="120"/>
      <c r="AL28" s="1112" t="s">
        <v>14</v>
      </c>
      <c r="AM28" s="1112"/>
      <c r="AN28" s="1112"/>
      <c r="AO28" s="1112"/>
      <c r="AP28" s="1112"/>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16"/>
      <c r="C29" s="1117"/>
      <c r="D29" s="1117"/>
      <c r="E29" s="1117"/>
      <c r="F29" s="1118"/>
      <c r="G29" s="1063"/>
      <c r="H29" s="1064"/>
      <c r="I29" s="1064"/>
      <c r="J29" s="1064"/>
      <c r="K29" s="1064"/>
      <c r="L29" s="1064"/>
      <c r="M29" s="1064"/>
      <c r="N29" s="1064"/>
      <c r="O29" s="1064"/>
      <c r="P29" s="1064"/>
      <c r="Q29" s="1064"/>
      <c r="R29" s="1064"/>
      <c r="S29" s="1064"/>
      <c r="T29" s="1065"/>
      <c r="U29" s="118"/>
      <c r="V29" s="438" t="str">
        <f>IFERROR(IF(B9="処遇加算Ⅲ","✓",""),"")</f>
        <v/>
      </c>
      <c r="W29" s="1069" t="s">
        <v>19</v>
      </c>
      <c r="X29" s="1070"/>
      <c r="Y29" s="1070"/>
      <c r="Z29" s="1071"/>
      <c r="AA29" s="1038"/>
      <c r="AB29" s="1039"/>
      <c r="AC29" s="120"/>
      <c r="AD29" s="1012" t="s">
        <v>17</v>
      </c>
      <c r="AE29" s="1012"/>
      <c r="AF29" s="1012"/>
      <c r="AG29" s="1012"/>
      <c r="AH29" s="1012"/>
      <c r="AI29" s="1038"/>
      <c r="AJ29" s="1039"/>
      <c r="AK29" s="121"/>
      <c r="AL29" s="1012" t="s">
        <v>17</v>
      </c>
      <c r="AM29" s="1012"/>
      <c r="AN29" s="1012"/>
      <c r="AO29" s="1012"/>
      <c r="AP29" s="1012"/>
      <c r="AS29" s="995"/>
      <c r="AT29" s="996"/>
      <c r="AU29" s="996"/>
      <c r="AV29" s="996"/>
      <c r="AW29" s="996"/>
      <c r="AX29" s="996"/>
      <c r="AY29" s="996"/>
      <c r="AZ29" s="996"/>
      <c r="BA29" s="996"/>
      <c r="BB29" s="996"/>
      <c r="BC29" s="996"/>
      <c r="BD29" s="996"/>
      <c r="BE29" s="996"/>
      <c r="BF29" s="996"/>
      <c r="BG29" s="996"/>
      <c r="BH29" s="997"/>
    </row>
    <row r="30" spans="2:60" ht="18" customHeight="1" thickBot="1">
      <c r="B30" s="1119"/>
      <c r="C30" s="1120"/>
      <c r="D30" s="1120"/>
      <c r="E30" s="1120"/>
      <c r="F30" s="1121"/>
      <c r="G30" s="1066"/>
      <c r="H30" s="1067"/>
      <c r="I30" s="1067"/>
      <c r="J30" s="1067"/>
      <c r="K30" s="1067"/>
      <c r="L30" s="1067"/>
      <c r="M30" s="1067"/>
      <c r="N30" s="1067"/>
      <c r="O30" s="1067"/>
      <c r="P30" s="1067"/>
      <c r="Q30" s="1067"/>
      <c r="R30" s="1067"/>
      <c r="S30" s="1067"/>
      <c r="T30" s="1068"/>
      <c r="U30" s="92"/>
      <c r="V30" s="438" t="str">
        <f>IFERROR(IF(B9="処遇加算なし","✓",""),"")</f>
        <v/>
      </c>
      <c r="W30" s="1069" t="s">
        <v>2097</v>
      </c>
      <c r="X30" s="1070"/>
      <c r="Y30" s="1070"/>
      <c r="Z30" s="1071"/>
      <c r="AA30" s="1038"/>
      <c r="AB30" s="1039"/>
      <c r="AC30" s="120"/>
      <c r="AD30" s="1112" t="s">
        <v>15</v>
      </c>
      <c r="AE30" s="1112"/>
      <c r="AF30" s="1112"/>
      <c r="AG30" s="1112"/>
      <c r="AH30" s="1112"/>
      <c r="AI30" s="1038"/>
      <c r="AJ30" s="1039"/>
      <c r="AK30" s="121"/>
      <c r="AL30" s="1112" t="s">
        <v>15</v>
      </c>
      <c r="AM30" s="1112"/>
      <c r="AN30" s="1112"/>
      <c r="AO30" s="1112"/>
      <c r="AP30" s="1112"/>
      <c r="AS30" s="998"/>
      <c r="AT30" s="999"/>
      <c r="AU30" s="999"/>
      <c r="AV30" s="999"/>
      <c r="AW30" s="999"/>
      <c r="AX30" s="999"/>
      <c r="AY30" s="999"/>
      <c r="AZ30" s="999"/>
      <c r="BA30" s="999"/>
      <c r="BB30" s="999"/>
      <c r="BC30" s="999"/>
      <c r="BD30" s="999"/>
      <c r="BE30" s="999"/>
      <c r="BF30" s="999"/>
      <c r="BG30" s="999"/>
      <c r="BH30" s="1000"/>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0" t="s">
        <v>2069</v>
      </c>
      <c r="C32" s="1090"/>
      <c r="D32" s="1090"/>
      <c r="E32" s="1090"/>
      <c r="F32" s="1090"/>
      <c r="G32" s="1060" t="s">
        <v>2322</v>
      </c>
      <c r="H32" s="1061"/>
      <c r="I32" s="1061"/>
      <c r="J32" s="1061"/>
      <c r="K32" s="1061"/>
      <c r="L32" s="1061"/>
      <c r="M32" s="1061"/>
      <c r="N32" s="1061"/>
      <c r="O32" s="1061"/>
      <c r="P32" s="1061"/>
      <c r="Q32" s="1061"/>
      <c r="R32" s="1061"/>
      <c r="S32" s="1061"/>
      <c r="T32" s="1062"/>
      <c r="U32" s="118"/>
      <c r="V32" s="438" t="str">
        <f>IFERROR(IF(B9="処遇加算Ⅰ","✓",""),"")</f>
        <v/>
      </c>
      <c r="W32" s="1019" t="s">
        <v>14</v>
      </c>
      <c r="X32" s="1020"/>
      <c r="Y32" s="1020"/>
      <c r="Z32" s="1021"/>
      <c r="AA32" s="1040" t="s">
        <v>12</v>
      </c>
      <c r="AB32" s="1039"/>
      <c r="AC32" s="120"/>
      <c r="AD32" s="1112" t="s">
        <v>14</v>
      </c>
      <c r="AE32" s="1112"/>
      <c r="AF32" s="1112"/>
      <c r="AG32" s="1112"/>
      <c r="AH32" s="1112"/>
      <c r="AI32" s="1040" t="s">
        <v>12</v>
      </c>
      <c r="AJ32" s="1039"/>
      <c r="AK32" s="120"/>
      <c r="AL32" s="1112" t="s">
        <v>14</v>
      </c>
      <c r="AM32" s="1112"/>
      <c r="AN32" s="1112"/>
      <c r="AO32" s="1112"/>
      <c r="AP32" s="1112"/>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090"/>
      <c r="C33" s="1090"/>
      <c r="D33" s="1090"/>
      <c r="E33" s="1090"/>
      <c r="F33" s="1090"/>
      <c r="G33" s="1063"/>
      <c r="H33" s="1064"/>
      <c r="I33" s="1064"/>
      <c r="J33" s="1064"/>
      <c r="K33" s="1064"/>
      <c r="L33" s="1064"/>
      <c r="M33" s="1064"/>
      <c r="N33" s="1064"/>
      <c r="O33" s="1064"/>
      <c r="P33" s="1064"/>
      <c r="Q33" s="1064"/>
      <c r="R33" s="1064"/>
      <c r="S33" s="1064"/>
      <c r="T33" s="1065"/>
      <c r="U33" s="118"/>
      <c r="V33" s="438" t="str">
        <f>IFERROR(IF(AND(B9&lt;&gt;"",B9&lt;&gt;"処遇加算Ⅰ"),"✓",""),"")</f>
        <v/>
      </c>
      <c r="W33" s="1019" t="s">
        <v>15</v>
      </c>
      <c r="X33" s="1020"/>
      <c r="Y33" s="1020"/>
      <c r="Z33" s="1021"/>
      <c r="AA33" s="1040"/>
      <c r="AB33" s="1039"/>
      <c r="AC33" s="120"/>
      <c r="AD33" s="1167" t="s">
        <v>17</v>
      </c>
      <c r="AE33" s="1167"/>
      <c r="AF33" s="1167"/>
      <c r="AG33" s="1167"/>
      <c r="AH33" s="1167"/>
      <c r="AI33" s="1040"/>
      <c r="AJ33" s="1039"/>
      <c r="AK33" s="130"/>
      <c r="AL33" s="1012" t="s">
        <v>17</v>
      </c>
      <c r="AM33" s="1012"/>
      <c r="AN33" s="1012"/>
      <c r="AO33" s="1012"/>
      <c r="AP33" s="1012"/>
      <c r="AS33" s="995"/>
      <c r="AT33" s="996"/>
      <c r="AU33" s="996"/>
      <c r="AV33" s="996"/>
      <c r="AW33" s="996"/>
      <c r="AX33" s="996"/>
      <c r="AY33" s="996"/>
      <c r="AZ33" s="996"/>
      <c r="BA33" s="996"/>
      <c r="BB33" s="996"/>
      <c r="BC33" s="996"/>
      <c r="BD33" s="996"/>
      <c r="BE33" s="996"/>
      <c r="BF33" s="996"/>
      <c r="BG33" s="996"/>
      <c r="BH33" s="997"/>
    </row>
    <row r="34" spans="2:82" ht="18.75" customHeight="1" thickBot="1">
      <c r="B34" s="1090"/>
      <c r="C34" s="1090"/>
      <c r="D34" s="1090"/>
      <c r="E34" s="1090"/>
      <c r="F34" s="1090"/>
      <c r="G34" s="1066"/>
      <c r="H34" s="1067"/>
      <c r="I34" s="1067"/>
      <c r="J34" s="1067"/>
      <c r="K34" s="1067"/>
      <c r="L34" s="1067"/>
      <c r="M34" s="1067"/>
      <c r="N34" s="1067"/>
      <c r="O34" s="1067"/>
      <c r="P34" s="1067"/>
      <c r="Q34" s="1067"/>
      <c r="R34" s="1067"/>
      <c r="S34" s="1067"/>
      <c r="T34" s="1068"/>
      <c r="U34" s="92"/>
      <c r="V34" s="125"/>
      <c r="W34" s="97"/>
      <c r="X34" s="97"/>
      <c r="Y34" s="97"/>
      <c r="Z34" s="97"/>
      <c r="AA34" s="1040"/>
      <c r="AB34" s="1039"/>
      <c r="AC34" s="120"/>
      <c r="AD34" s="1011" t="s">
        <v>15</v>
      </c>
      <c r="AE34" s="1011"/>
      <c r="AF34" s="1011"/>
      <c r="AG34" s="1011"/>
      <c r="AH34" s="1011"/>
      <c r="AI34" s="1040"/>
      <c r="AJ34" s="1039"/>
      <c r="AK34" s="120"/>
      <c r="AL34" s="1011" t="s">
        <v>15</v>
      </c>
      <c r="AM34" s="1011"/>
      <c r="AN34" s="1011"/>
      <c r="AO34" s="1011"/>
      <c r="AP34" s="1011"/>
      <c r="AS34" s="998"/>
      <c r="AT34" s="999"/>
      <c r="AU34" s="999"/>
      <c r="AV34" s="999"/>
      <c r="AW34" s="999"/>
      <c r="AX34" s="999"/>
      <c r="AY34" s="999"/>
      <c r="AZ34" s="999"/>
      <c r="BA34" s="999"/>
      <c r="BB34" s="999"/>
      <c r="BC34" s="999"/>
      <c r="BD34" s="999"/>
      <c r="BE34" s="999"/>
      <c r="BF34" s="999"/>
      <c r="BG34" s="999"/>
      <c r="BH34" s="1000"/>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0" t="s">
        <v>2070</v>
      </c>
      <c r="C36" s="1090"/>
      <c r="D36" s="1090"/>
      <c r="E36" s="1090"/>
      <c r="F36" s="1090"/>
      <c r="G36" s="1131" t="s">
        <v>2323</v>
      </c>
      <c r="H36" s="1132"/>
      <c r="I36" s="1132"/>
      <c r="J36" s="1132"/>
      <c r="K36" s="1132"/>
      <c r="L36" s="1132"/>
      <c r="M36" s="1132"/>
      <c r="N36" s="1132"/>
      <c r="O36" s="1132"/>
      <c r="P36" s="1132"/>
      <c r="Q36" s="1132"/>
      <c r="R36" s="1132"/>
      <c r="S36" s="1132"/>
      <c r="T36" s="1133"/>
      <c r="U36" s="118"/>
      <c r="V36" s="438" t="str">
        <f>IFERROR(IF(OR(G9="特定加算Ⅰ",G9="特定加算Ⅱ"),"✓",""),"")</f>
        <v/>
      </c>
      <c r="W36" s="1019" t="s">
        <v>14</v>
      </c>
      <c r="X36" s="1020"/>
      <c r="Y36" s="1020"/>
      <c r="Z36" s="1021"/>
      <c r="AA36" s="1038" t="s">
        <v>12</v>
      </c>
      <c r="AB36" s="1039"/>
      <c r="AC36" s="120"/>
      <c r="AD36" s="1011" t="s">
        <v>14</v>
      </c>
      <c r="AE36" s="1011"/>
      <c r="AF36" s="1011"/>
      <c r="AG36" s="1011"/>
      <c r="AH36" s="1011"/>
      <c r="AI36" s="1038" t="s">
        <v>12</v>
      </c>
      <c r="AJ36" s="1039"/>
      <c r="AK36" s="120"/>
      <c r="AL36" s="1011" t="s">
        <v>14</v>
      </c>
      <c r="AM36" s="1011"/>
      <c r="AN36" s="1011"/>
      <c r="AO36" s="1011"/>
      <c r="AP36" s="1011"/>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090"/>
      <c r="C37" s="1090"/>
      <c r="D37" s="1090"/>
      <c r="E37" s="1090"/>
      <c r="F37" s="1090"/>
      <c r="G37" s="1134"/>
      <c r="H37" s="1135"/>
      <c r="I37" s="1135"/>
      <c r="J37" s="1135"/>
      <c r="K37" s="1135"/>
      <c r="L37" s="1135"/>
      <c r="M37" s="1135"/>
      <c r="N37" s="1135"/>
      <c r="O37" s="1135"/>
      <c r="P37" s="1135"/>
      <c r="Q37" s="1135"/>
      <c r="R37" s="1135"/>
      <c r="S37" s="1135"/>
      <c r="T37" s="1136"/>
      <c r="U37" s="118"/>
      <c r="V37" s="438" t="str">
        <f>IFERROR(IF(G9="特定加算なし","✓",""),"")</f>
        <v/>
      </c>
      <c r="W37" s="1019" t="s">
        <v>15</v>
      </c>
      <c r="X37" s="1020"/>
      <c r="Y37" s="1020"/>
      <c r="Z37" s="1021"/>
      <c r="AA37" s="1038"/>
      <c r="AB37" s="1039"/>
      <c r="AC37" s="1168" t="s">
        <v>2175</v>
      </c>
      <c r="AD37" s="1169"/>
      <c r="AE37" s="1169"/>
      <c r="AF37" s="1169"/>
      <c r="AG37" s="1170"/>
      <c r="AH37" s="1171"/>
      <c r="AI37" s="1038"/>
      <c r="AJ37" s="1039"/>
      <c r="AK37" s="1168" t="s">
        <v>2175</v>
      </c>
      <c r="AL37" s="1169"/>
      <c r="AM37" s="1169"/>
      <c r="AN37" s="1169"/>
      <c r="AO37" s="1170"/>
      <c r="AP37" s="1171"/>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090"/>
      <c r="C38" s="1090"/>
      <c r="D38" s="1090"/>
      <c r="E38" s="1090"/>
      <c r="F38" s="1090"/>
      <c r="G38" s="1137"/>
      <c r="H38" s="1138"/>
      <c r="I38" s="1138"/>
      <c r="J38" s="1138"/>
      <c r="K38" s="1138"/>
      <c r="L38" s="1138"/>
      <c r="M38" s="1138"/>
      <c r="N38" s="1138"/>
      <c r="O38" s="1138"/>
      <c r="P38" s="1138"/>
      <c r="Q38" s="1138"/>
      <c r="R38" s="1138"/>
      <c r="S38" s="1138"/>
      <c r="T38" s="1139"/>
      <c r="U38" s="118"/>
      <c r="Z38" s="133"/>
      <c r="AA38" s="1040"/>
      <c r="AB38" s="1039"/>
      <c r="AC38" s="120"/>
      <c r="AD38" s="1011" t="s">
        <v>15</v>
      </c>
      <c r="AE38" s="1011"/>
      <c r="AF38" s="1011"/>
      <c r="AG38" s="1011"/>
      <c r="AH38" s="1011"/>
      <c r="AI38" s="1038"/>
      <c r="AJ38" s="1039"/>
      <c r="AK38" s="120"/>
      <c r="AL38" s="1011" t="s">
        <v>15</v>
      </c>
      <c r="AM38" s="1011"/>
      <c r="AN38" s="1011"/>
      <c r="AO38" s="1011"/>
      <c r="AP38" s="1011"/>
      <c r="AS38" s="998"/>
      <c r="AT38" s="999"/>
      <c r="AU38" s="999"/>
      <c r="AV38" s="999"/>
      <c r="AW38" s="999"/>
      <c r="AX38" s="999"/>
      <c r="AY38" s="999"/>
      <c r="AZ38" s="999"/>
      <c r="BA38" s="999"/>
      <c r="BB38" s="999"/>
      <c r="BC38" s="999"/>
      <c r="BD38" s="999"/>
      <c r="BE38" s="999"/>
      <c r="BF38" s="999"/>
      <c r="BG38" s="999"/>
      <c r="BH38" s="1000"/>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0" t="s">
        <v>2071</v>
      </c>
      <c r="C40" s="1090"/>
      <c r="D40" s="1090"/>
      <c r="E40" s="1090"/>
      <c r="F40" s="1090"/>
      <c r="G40" s="1060" t="str">
        <f>IFERROR(VLOOKUP(Y5,【参考】数式用!AQ5:AR37,2,0),"")</f>
        <v/>
      </c>
      <c r="H40" s="1061"/>
      <c r="I40" s="1061"/>
      <c r="J40" s="1061"/>
      <c r="K40" s="1061"/>
      <c r="L40" s="1061"/>
      <c r="M40" s="1061"/>
      <c r="N40" s="1061"/>
      <c r="O40" s="1061"/>
      <c r="P40" s="1061"/>
      <c r="Q40" s="1061"/>
      <c r="R40" s="1061"/>
      <c r="S40" s="1061"/>
      <c r="T40" s="1062"/>
      <c r="U40" s="92"/>
      <c r="V40" s="438" t="str">
        <f>IFERROR(IF(G9="特定加算Ⅰ","✓",""),"")</f>
        <v/>
      </c>
      <c r="W40" s="1019" t="s">
        <v>14</v>
      </c>
      <c r="X40" s="1020"/>
      <c r="Y40" s="1020"/>
      <c r="Z40" s="1021"/>
      <c r="AA40" s="1038" t="s">
        <v>12</v>
      </c>
      <c r="AB40" s="1039"/>
      <c r="AC40" s="120"/>
      <c r="AD40" s="1011" t="s">
        <v>14</v>
      </c>
      <c r="AE40" s="1011"/>
      <c r="AF40" s="1011"/>
      <c r="AG40" s="1011"/>
      <c r="AH40" s="1011"/>
      <c r="AI40" s="1038" t="s">
        <v>12</v>
      </c>
      <c r="AJ40" s="1039"/>
      <c r="AK40" s="120"/>
      <c r="AL40" s="1011" t="s">
        <v>14</v>
      </c>
      <c r="AM40" s="1011"/>
      <c r="AN40" s="1011"/>
      <c r="AO40" s="1011"/>
      <c r="AP40" s="1011"/>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090"/>
      <c r="C41" s="1090"/>
      <c r="D41" s="1090"/>
      <c r="E41" s="1090"/>
      <c r="F41" s="1090"/>
      <c r="G41" s="1063"/>
      <c r="H41" s="1064"/>
      <c r="I41" s="1064"/>
      <c r="J41" s="1064"/>
      <c r="K41" s="1064"/>
      <c r="L41" s="1064"/>
      <c r="M41" s="1064"/>
      <c r="N41" s="1064"/>
      <c r="O41" s="1064"/>
      <c r="P41" s="1064"/>
      <c r="Q41" s="1064"/>
      <c r="R41" s="1064"/>
      <c r="S41" s="1064"/>
      <c r="T41" s="1065"/>
      <c r="U41" s="92"/>
      <c r="V41" s="438" t="str">
        <f>IFERROR(IF(OR(G9="特定加算Ⅱ",G9="特定加算なし"),"✓",""),"")</f>
        <v/>
      </c>
      <c r="W41" s="1019" t="s">
        <v>15</v>
      </c>
      <c r="X41" s="1020"/>
      <c r="Y41" s="1020"/>
      <c r="Z41" s="1021"/>
      <c r="AA41" s="1038"/>
      <c r="AB41" s="1039"/>
      <c r="AC41" s="134" t="s">
        <v>82</v>
      </c>
      <c r="AD41" s="1075"/>
      <c r="AE41" s="1076"/>
      <c r="AF41" s="1076"/>
      <c r="AG41" s="1076"/>
      <c r="AH41" s="1077"/>
      <c r="AI41" s="1038"/>
      <c r="AJ41" s="1039"/>
      <c r="AK41" s="134" t="s">
        <v>82</v>
      </c>
      <c r="AL41" s="1075"/>
      <c r="AM41" s="1076"/>
      <c r="AN41" s="1076"/>
      <c r="AO41" s="1076"/>
      <c r="AP41" s="1077"/>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090"/>
      <c r="C42" s="1090"/>
      <c r="D42" s="1090"/>
      <c r="E42" s="1090"/>
      <c r="F42" s="1090"/>
      <c r="G42" s="1066"/>
      <c r="H42" s="1067"/>
      <c r="I42" s="1067"/>
      <c r="J42" s="1067"/>
      <c r="K42" s="1067"/>
      <c r="L42" s="1067"/>
      <c r="M42" s="1067"/>
      <c r="N42" s="1067"/>
      <c r="O42" s="1067"/>
      <c r="P42" s="1067"/>
      <c r="Q42" s="1067"/>
      <c r="R42" s="1067"/>
      <c r="S42" s="1067"/>
      <c r="T42" s="1068"/>
      <c r="U42" s="92"/>
      <c r="V42" s="85"/>
      <c r="W42" s="135"/>
      <c r="X42" s="135"/>
      <c r="Y42" s="135"/>
      <c r="Z42" s="135"/>
      <c r="AA42" s="435"/>
      <c r="AB42" s="435"/>
      <c r="AC42" s="136"/>
      <c r="AD42" s="1011" t="s">
        <v>15</v>
      </c>
      <c r="AE42" s="1011"/>
      <c r="AF42" s="1011"/>
      <c r="AG42" s="1011"/>
      <c r="AH42" s="1011"/>
      <c r="AI42" s="435"/>
      <c r="AJ42" s="435"/>
      <c r="AK42" s="136"/>
      <c r="AL42" s="1011" t="s">
        <v>15</v>
      </c>
      <c r="AM42" s="1011"/>
      <c r="AN42" s="1011"/>
      <c r="AO42" s="1011"/>
      <c r="AP42" s="1011"/>
      <c r="AS42" s="998"/>
      <c r="AT42" s="999"/>
      <c r="AU42" s="999"/>
      <c r="AV42" s="999"/>
      <c r="AW42" s="999"/>
      <c r="AX42" s="999"/>
      <c r="AY42" s="999"/>
      <c r="AZ42" s="999"/>
      <c r="BA42" s="999"/>
      <c r="BB42" s="999"/>
      <c r="BC42" s="999"/>
      <c r="BD42" s="999"/>
      <c r="BE42" s="999"/>
      <c r="BF42" s="999"/>
      <c r="BG42" s="999"/>
      <c r="BH42" s="1000"/>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0" t="s">
        <v>2072</v>
      </c>
      <c r="C44" s="1090"/>
      <c r="D44" s="1090"/>
      <c r="E44" s="1090"/>
      <c r="F44" s="1090"/>
      <c r="G44" s="1060" t="s">
        <v>2356</v>
      </c>
      <c r="H44" s="1061"/>
      <c r="I44" s="1061"/>
      <c r="J44" s="1061"/>
      <c r="K44" s="1061"/>
      <c r="L44" s="1061"/>
      <c r="M44" s="1061"/>
      <c r="N44" s="1061"/>
      <c r="O44" s="1061"/>
      <c r="P44" s="1061"/>
      <c r="Q44" s="1061"/>
      <c r="R44" s="1061"/>
      <c r="S44" s="1061"/>
      <c r="T44" s="1062"/>
      <c r="U44" s="118"/>
      <c r="V44" s="438" t="str">
        <f>IFERROR(IF(OR(G9="特定加算Ⅰ",G9="特定加算Ⅱ"),"✓",""),"")</f>
        <v/>
      </c>
      <c r="W44" s="1019" t="s">
        <v>14</v>
      </c>
      <c r="X44" s="1020"/>
      <c r="Y44" s="1020"/>
      <c r="Z44" s="1021"/>
      <c r="AA44" s="1038" t="s">
        <v>12</v>
      </c>
      <c r="AB44" s="1039"/>
      <c r="AC44" s="120"/>
      <c r="AD44" s="1011" t="s">
        <v>14</v>
      </c>
      <c r="AE44" s="1011"/>
      <c r="AF44" s="1011"/>
      <c r="AG44" s="1011"/>
      <c r="AH44" s="1011"/>
      <c r="AI44" s="1038" t="s">
        <v>12</v>
      </c>
      <c r="AJ44" s="1039"/>
      <c r="AK44" s="120"/>
      <c r="AL44" s="1011" t="s">
        <v>14</v>
      </c>
      <c r="AM44" s="1011"/>
      <c r="AN44" s="1011"/>
      <c r="AO44" s="1011"/>
      <c r="AP44" s="1011"/>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090"/>
      <c r="C45" s="1090"/>
      <c r="D45" s="1090"/>
      <c r="E45" s="1090"/>
      <c r="F45" s="1090"/>
      <c r="G45" s="1066"/>
      <c r="H45" s="1067"/>
      <c r="I45" s="1067"/>
      <c r="J45" s="1067"/>
      <c r="K45" s="1067"/>
      <c r="L45" s="1067"/>
      <c r="M45" s="1067"/>
      <c r="N45" s="1067"/>
      <c r="O45" s="1067"/>
      <c r="P45" s="1067"/>
      <c r="Q45" s="1067"/>
      <c r="R45" s="1067"/>
      <c r="S45" s="1067"/>
      <c r="T45" s="1068"/>
      <c r="U45" s="118"/>
      <c r="V45" s="438" t="str">
        <f>IFERROR(IF(G9="特定加算なし","✓",""),"")</f>
        <v/>
      </c>
      <c r="W45" s="1019" t="s">
        <v>15</v>
      </c>
      <c r="X45" s="1020"/>
      <c r="Y45" s="1020"/>
      <c r="Z45" s="1021"/>
      <c r="AA45" s="1038"/>
      <c r="AB45" s="1039"/>
      <c r="AC45" s="120"/>
      <c r="AD45" s="1011" t="s">
        <v>15</v>
      </c>
      <c r="AE45" s="1011"/>
      <c r="AF45" s="1011"/>
      <c r="AG45" s="1011"/>
      <c r="AH45" s="1011"/>
      <c r="AI45" s="1038"/>
      <c r="AJ45" s="1039"/>
      <c r="AK45" s="120"/>
      <c r="AL45" s="1011" t="s">
        <v>15</v>
      </c>
      <c r="AM45" s="1011"/>
      <c r="AN45" s="1011"/>
      <c r="AO45" s="1011"/>
      <c r="AP45" s="1011"/>
      <c r="AS45" s="998"/>
      <c r="AT45" s="999"/>
      <c r="AU45" s="999"/>
      <c r="AV45" s="999"/>
      <c r="AW45" s="999"/>
      <c r="AX45" s="999"/>
      <c r="AY45" s="999"/>
      <c r="AZ45" s="999"/>
      <c r="BA45" s="999"/>
      <c r="BB45" s="999"/>
      <c r="BC45" s="999"/>
      <c r="BD45" s="999"/>
      <c r="BE45" s="999"/>
      <c r="BF45" s="999"/>
      <c r="BG45" s="999"/>
      <c r="BH45" s="1000"/>
      <c r="BO45" s="138"/>
    </row>
    <row r="46" spans="2:82" ht="6.75" customHeight="1">
      <c r="B46" s="124"/>
      <c r="AJ46" s="139"/>
      <c r="AK46" s="139"/>
      <c r="AL46" s="139"/>
      <c r="AM46" s="139"/>
      <c r="AN46" s="139"/>
      <c r="AO46" s="139"/>
      <c r="AP46" s="139"/>
    </row>
    <row r="47" spans="2:82" ht="21" customHeight="1">
      <c r="B47" s="1049" t="s">
        <v>2136</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7"/>
      <c r="C48" s="1088"/>
      <c r="D48" s="1088"/>
      <c r="E48" s="1088"/>
      <c r="F48" s="1089"/>
      <c r="G48" s="1045" t="str">
        <f>IF(F15=4,"R6.4～R6.5",IF(F15=5,"R6.5",""))</f>
        <v>R6.4～R6.5</v>
      </c>
      <c r="H48" s="1046"/>
      <c r="I48" s="1046"/>
      <c r="J48" s="1046"/>
      <c r="K48" s="1046"/>
      <c r="L48" s="1046"/>
      <c r="M48" s="1046"/>
      <c r="N48" s="1046"/>
      <c r="O48" s="1046"/>
      <c r="P48" s="1046"/>
      <c r="Q48" s="1046"/>
      <c r="R48" s="1046"/>
      <c r="S48" s="1046"/>
      <c r="T48" s="1046"/>
      <c r="U48" s="1046"/>
      <c r="V48" s="1046"/>
      <c r="W48" s="1046"/>
      <c r="X48" s="1046"/>
      <c r="Y48" s="1046"/>
      <c r="Z48" s="1047"/>
      <c r="AA48" s="1038" t="s">
        <v>12</v>
      </c>
      <c r="AB48" s="1039"/>
      <c r="AC48" s="1041" t="str">
        <f>IF(OR(F15=4,F15=5),"R6.6","R"&amp;D15&amp;"."&amp;F15)&amp;"～R"&amp;K15&amp;"."&amp;M15</f>
        <v>R6.6～R7.3</v>
      </c>
      <c r="AD48" s="1041"/>
      <c r="AE48" s="1041"/>
      <c r="AF48" s="1041"/>
      <c r="AG48" s="1041"/>
      <c r="AH48" s="1041"/>
      <c r="AS48" s="1015" t="str">
        <f>IFERROR(IF(AND(OR(AP58=1,AP58=2),OR(AP59=1,AP59=2),OR(AP60=1,AP60=2)),"処遇加算Ⅰ",IF(AND(OR(AP58=1,AP58=2),OR(AP59=1,AP59=2),OR(AP60=0,AP60=3)),"処遇加算Ⅱ",IF(OR(OR(AP58=1,AP58=2),OR(AP59=1,AP59=2)),"処遇加算Ⅲ",""))),"")</f>
        <v/>
      </c>
      <c r="AT48" s="1015"/>
      <c r="AU48" s="1015"/>
      <c r="AV48" s="1015"/>
      <c r="AW48" s="1015" t="str">
        <f>IFERROR(IF(AND(AP61=1,AP62=1,AP63=1),"特定加算Ⅰ",IF(AND(AP61=1,AP62=2,AP63=1),"特定加算Ⅱ",IF(OR(AP61=2,AP62=2,AP63=2),"特定加算なし",""))),"")</f>
        <v>特定加算なし</v>
      </c>
      <c r="AX48" s="1015"/>
      <c r="AY48" s="1015"/>
      <c r="AZ48" s="1015"/>
      <c r="BA48" s="1015" t="str">
        <f>IFERROR(IF(OR(L9="ベア加算",AP57=1),"ベア加算",IF(AP57=2,"ベア加算なし","")),"")</f>
        <v/>
      </c>
      <c r="BB48" s="1015"/>
      <c r="BC48" s="1015"/>
      <c r="BD48" s="1015"/>
      <c r="BE48" s="1166" t="str">
        <f>AS48&amp;AW48&amp;BA48</f>
        <v>特定加算なし</v>
      </c>
      <c r="BF48" s="1166"/>
      <c r="BG48" s="1166"/>
      <c r="BH48" s="1166"/>
      <c r="BI48" s="1166"/>
      <c r="BJ48" s="1166"/>
      <c r="BK48" s="1166"/>
      <c r="BL48" s="1166"/>
      <c r="BM48" s="1166"/>
      <c r="BN48" s="1166"/>
      <c r="BO48" s="1166"/>
      <c r="BP48" s="1166"/>
      <c r="BQ48" s="141"/>
      <c r="BR48" s="141"/>
      <c r="BS48" s="141"/>
      <c r="BT48" s="141"/>
      <c r="BU48" s="141"/>
      <c r="BV48" s="141"/>
      <c r="BW48" s="141"/>
      <c r="BX48" s="141"/>
      <c r="BY48" s="141"/>
      <c r="BZ48" s="141"/>
      <c r="CD48" s="142"/>
    </row>
    <row r="49" spans="2:86" ht="18" customHeight="1">
      <c r="B49" s="1072" t="s">
        <v>2015</v>
      </c>
      <c r="C49" s="1073"/>
      <c r="D49" s="1073"/>
      <c r="E49" s="1073"/>
      <c r="F49" s="1074"/>
      <c r="G49" s="1042" t="str">
        <f>IFERROR(IF(AND(OR(AH58=1,AH58=2),OR(AH59=1,AH59=2),OR(AH60=1,AH60=2)),"処遇加算Ⅰ",IF(AND(OR(AH58=1,AH58=2),OR(AH59=1,AH59=2),OR(AH60=0,AH60=3)),"処遇加算Ⅱ",IF(OR(OR(AH58=1,AH58=2),OR(AH59=1,AH59=2)),"処遇加算Ⅲ",""))),"")</f>
        <v/>
      </c>
      <c r="H49" s="1043"/>
      <c r="I49" s="1043"/>
      <c r="J49" s="1043"/>
      <c r="K49" s="1044"/>
      <c r="L49" s="1057" t="str">
        <f>IFERROR(IF(G9="","",IF(AND(AH61=1,AH62=1,AH63=1),"特定加算Ⅰ",IF(AND(AH61=1,AH62=2,AH63=1),"特定加算Ⅱ",IF(OR(AH61=2,AH62=2,AH63=2),"特定加算なし","")))),"")</f>
        <v/>
      </c>
      <c r="M49" s="1058"/>
      <c r="N49" s="1058"/>
      <c r="O49" s="1058"/>
      <c r="P49" s="1059"/>
      <c r="Q49" s="1078" t="str">
        <f>IFERROR(IF(OR(L9="ベア加算",AND(L9="ベア加算なし",AH57=1)),"ベア加算",IF(AH57=2,"ベア加算なし","")),"")</f>
        <v/>
      </c>
      <c r="R49" s="1043"/>
      <c r="S49" s="1043"/>
      <c r="T49" s="1043"/>
      <c r="U49" s="1079"/>
      <c r="V49" s="1080" t="s">
        <v>10</v>
      </c>
      <c r="W49" s="1081"/>
      <c r="X49" s="1081"/>
      <c r="Y49" s="1081"/>
      <c r="Z49" s="1081"/>
      <c r="AA49" s="1040"/>
      <c r="AB49" s="1040"/>
      <c r="AC49" s="1022" t="str">
        <f>IFERROR(VLOOKUP(BE48,【参考】数式用2!E6:F23,2,FALSE),"")</f>
        <v/>
      </c>
      <c r="AD49" s="1023"/>
      <c r="AE49" s="1023"/>
      <c r="AF49" s="1023"/>
      <c r="AG49" s="1023"/>
      <c r="AH49" s="1024"/>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2" t="s">
        <v>2016</v>
      </c>
      <c r="C50" s="1073"/>
      <c r="D50" s="1073"/>
      <c r="E50" s="1073"/>
      <c r="F50" s="1074"/>
      <c r="G50" s="1025" t="str">
        <f>IFERROR(VLOOKUP(Y5,【参考】数式用!$A$5:$J$37,MATCH(G49,【参考】数式用!$B$4:$J$4,0)+1,0),"")</f>
        <v/>
      </c>
      <c r="H50" s="1026"/>
      <c r="I50" s="1026"/>
      <c r="J50" s="1026"/>
      <c r="K50" s="1027"/>
      <c r="L50" s="1028" t="str">
        <f>IFERROR(VLOOKUP(Y5,【参考】数式用!$A$5:$J$37,MATCH(L49,【参考】数式用!$B$4:$J$4,0)+1,0),"")</f>
        <v/>
      </c>
      <c r="M50" s="1029"/>
      <c r="N50" s="1029"/>
      <c r="O50" s="1029"/>
      <c r="P50" s="1030"/>
      <c r="Q50" s="1031" t="str">
        <f>IFERROR(VLOOKUP(Y5,【参考】数式用!$A$5:$J$37,MATCH(Q49,【参考】数式用!$B$4:$J$4,0)+1,0),"")</f>
        <v/>
      </c>
      <c r="R50" s="1026"/>
      <c r="S50" s="1026"/>
      <c r="T50" s="1026"/>
      <c r="U50" s="1032"/>
      <c r="V50" s="1033">
        <f>SUM(G50,L50,Q50)</f>
        <v>0</v>
      </c>
      <c r="W50" s="1034"/>
      <c r="X50" s="1034"/>
      <c r="Y50" s="1034"/>
      <c r="Z50" s="1034"/>
      <c r="AA50" s="1040"/>
      <c r="AB50" s="1040"/>
      <c r="AC50" s="1035" t="str">
        <f>IFERROR(VLOOKUP(Y5,【参考】数式用!$A$5:$AB$37,MATCH(AC49,【参考】数式用!$B$4:$AB$4,0)+1,FALSE),"")</f>
        <v/>
      </c>
      <c r="AD50" s="1036"/>
      <c r="AE50" s="1036"/>
      <c r="AF50" s="1036"/>
      <c r="AG50" s="1036"/>
      <c r="AH50" s="1037"/>
      <c r="AS50" s="1014" t="s">
        <v>2046</v>
      </c>
      <c r="AT50" s="1014"/>
      <c r="AU50" s="1014"/>
      <c r="AV50" s="1014"/>
      <c r="AW50" s="1014" t="s">
        <v>2047</v>
      </c>
      <c r="AX50" s="1014"/>
      <c r="AY50" s="1014"/>
      <c r="AZ50" s="1014"/>
      <c r="BA50" s="1014" t="s">
        <v>13</v>
      </c>
      <c r="BB50" s="1014"/>
      <c r="BC50" s="1014"/>
      <c r="BD50" s="1014"/>
      <c r="BE50" s="1014" t="s">
        <v>2048</v>
      </c>
      <c r="BF50" s="1014"/>
      <c r="BG50" s="1014"/>
      <c r="BH50" s="1014"/>
      <c r="BI50" s="1014" t="s">
        <v>2051</v>
      </c>
      <c r="BJ50" s="1014"/>
      <c r="BK50" s="1014"/>
      <c r="BL50" s="1014"/>
      <c r="BM50" s="141"/>
      <c r="BN50" s="1014" t="s">
        <v>2050</v>
      </c>
      <c r="BO50" s="1014"/>
      <c r="BP50" s="1014"/>
      <c r="BQ50" s="1014"/>
      <c r="BR50" s="1014"/>
      <c r="BS50" s="1014"/>
      <c r="BT50" s="141"/>
      <c r="BV50" s="1003" t="s">
        <v>2053</v>
      </c>
      <c r="BW50" s="1004"/>
      <c r="BX50" s="1004"/>
      <c r="BY50" s="1004"/>
      <c r="BZ50" s="1004"/>
      <c r="CA50" s="1005"/>
      <c r="CD50" s="142"/>
    </row>
    <row r="51" spans="2:86" ht="17.25" customHeight="1">
      <c r="B51" s="1016" t="s">
        <v>2120</v>
      </c>
      <c r="C51" s="1017"/>
      <c r="D51" s="1017"/>
      <c r="E51" s="1017"/>
      <c r="F51" s="1018"/>
      <c r="G51" s="1048" t="str">
        <f>IFERROR(ROUNDDOWN(ROUND(AM5*G50,0),0)*H53,"")</f>
        <v/>
      </c>
      <c r="H51" s="1048"/>
      <c r="I51" s="1048"/>
      <c r="J51" s="1048"/>
      <c r="K51" s="55" t="s">
        <v>2116</v>
      </c>
      <c r="L51" s="1129" t="str">
        <f>IFERROR(ROUNDDOWN(ROUND(AM5*L50,0),0)*H53,"")</f>
        <v/>
      </c>
      <c r="M51" s="1130"/>
      <c r="N51" s="1130"/>
      <c r="O51" s="1130"/>
      <c r="P51" s="55" t="s">
        <v>2116</v>
      </c>
      <c r="Q51" s="1054" t="str">
        <f>IFERROR(ROUNDDOWN(ROUND(AM5*Q50,0),0)*H53,"")</f>
        <v/>
      </c>
      <c r="R51" s="1048"/>
      <c r="S51" s="1048"/>
      <c r="T51" s="1048"/>
      <c r="U51" s="56" t="s">
        <v>2116</v>
      </c>
      <c r="V51" s="1055">
        <f>IFERROR(SUM(G51,L51,Q51),"")</f>
        <v>0</v>
      </c>
      <c r="W51" s="1056"/>
      <c r="X51" s="1056"/>
      <c r="Y51" s="1056"/>
      <c r="Z51" s="57" t="s">
        <v>2116</v>
      </c>
      <c r="AB51" s="58"/>
      <c r="AC51" s="1054" t="str">
        <f>IFERROR(ROUNDDOWN(ROUND(AM5*AC50,0),0)*AD53,"")</f>
        <v/>
      </c>
      <c r="AD51" s="1048"/>
      <c r="AE51" s="1048"/>
      <c r="AF51" s="1048"/>
      <c r="AG51" s="1048"/>
      <c r="AH51" s="56" t="s">
        <v>2116</v>
      </c>
      <c r="AS51" s="1013" t="str">
        <f>IFERROR(ROUNDDOWN(ROUND(AM5*(G50-B10),0),0)*H53,"")</f>
        <v/>
      </c>
      <c r="AT51" s="1013"/>
      <c r="AU51" s="1013"/>
      <c r="AV51" s="1013"/>
      <c r="AW51" s="1013" t="str">
        <f>IFERROR(ROUNDDOWN(ROUND(AM5*(L50-G10),0),0)*H53,"")</f>
        <v/>
      </c>
      <c r="AX51" s="1013"/>
      <c r="AY51" s="1013"/>
      <c r="AZ51" s="1013"/>
      <c r="BA51" s="1013" t="str">
        <f>IFERROR(ROUNDDOWN(ROUND(AM5*(Q50-L10),0),0)*H53,"")</f>
        <v/>
      </c>
      <c r="BB51" s="1013"/>
      <c r="BC51" s="1013"/>
      <c r="BD51" s="1013"/>
      <c r="BE51" s="1013" t="str">
        <f>IFERROR(ROUNDDOWN(ROUND(AM5*(AC50-Q10),0),0)*AD53,"")</f>
        <v/>
      </c>
      <c r="BF51" s="1013"/>
      <c r="BG51" s="1013"/>
      <c r="BH51" s="1013"/>
      <c r="BI51" s="1013">
        <f>SUM(AS51:BH51)</f>
        <v>0</v>
      </c>
      <c r="BJ51" s="1013"/>
      <c r="BK51" s="1013"/>
      <c r="BL51" s="1013"/>
      <c r="BM51" s="141"/>
      <c r="BN51" s="1013" t="str">
        <f>IFERROR(ROUNDDOWN(ROUNDDOWN(ROUND(AM5*(VLOOKUP(Y5,【参考】数式用!$A$5:$AB$37,14,FALSE)),0),0)*AD53*0.5,0),"")</f>
        <v/>
      </c>
      <c r="BO51" s="1013"/>
      <c r="BP51" s="1013"/>
      <c r="BQ51" s="1013"/>
      <c r="BR51" s="1013"/>
      <c r="BS51" s="1013"/>
      <c r="BT51" s="141"/>
      <c r="BV51" s="1006">
        <f>IF(AND(Q49="ベア加算なし",BA48="ベア加算"),ROUNDDOWN(ROUND(AM5*VLOOKUP(Y5,【参考】数式用!$A$5:$AB$37,9,FALSE),0),0)*AD53,0)</f>
        <v>0</v>
      </c>
      <c r="BW51" s="1007"/>
      <c r="BX51" s="1007"/>
      <c r="BY51" s="1007"/>
      <c r="BZ51" s="1007"/>
      <c r="CA51" s="1008"/>
      <c r="CD51" s="142"/>
    </row>
    <row r="52" spans="2:86" ht="13.5" customHeight="1">
      <c r="B52" s="1016"/>
      <c r="C52" s="1017"/>
      <c r="D52" s="1017"/>
      <c r="E52" s="1017"/>
      <c r="F52" s="1018"/>
      <c r="G52" s="1052" t="str">
        <f>IFERROR("("&amp;TEXT(G51/H53,"#,##0円")&amp;"/月)","")</f>
        <v/>
      </c>
      <c r="H52" s="1053"/>
      <c r="I52" s="1053"/>
      <c r="J52" s="1053"/>
      <c r="K52" s="1053"/>
      <c r="L52" s="1050" t="str">
        <f>IFERROR("("&amp;TEXT(L51/H53,"#,##0円")&amp;"/月)","")</f>
        <v/>
      </c>
      <c r="M52" s="1051"/>
      <c r="N52" s="1051"/>
      <c r="O52" s="1051"/>
      <c r="P52" s="1052"/>
      <c r="Q52" s="1053" t="str">
        <f>IFERROR("("&amp;TEXT(Q51/H53,"#,##0円")&amp;"/月)","")</f>
        <v/>
      </c>
      <c r="R52" s="1053"/>
      <c r="S52" s="1053"/>
      <c r="T52" s="1053"/>
      <c r="U52" s="1053"/>
      <c r="V52" s="1053" t="str">
        <f>IFERROR("("&amp;TEXT(V51/H53,"#,##0円")&amp;"/月)","")</f>
        <v>(0円/月)</v>
      </c>
      <c r="W52" s="1053"/>
      <c r="X52" s="1053"/>
      <c r="Y52" s="1053"/>
      <c r="Z52" s="1053"/>
      <c r="AB52" s="58"/>
      <c r="AC52" s="1050" t="str">
        <f>IFERROR("("&amp;TEXT(AC51/AD53,"#,##0円")&amp;"/月)","")</f>
        <v/>
      </c>
      <c r="AD52" s="1051"/>
      <c r="AE52" s="1051"/>
      <c r="AF52" s="1051"/>
      <c r="AG52" s="1051"/>
      <c r="AH52" s="105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1" t="s">
        <v>215</v>
      </c>
      <c r="V56" s="1211"/>
      <c r="W56" s="1211"/>
      <c r="X56" s="1211"/>
      <c r="Y56" s="1211"/>
      <c r="Z56" s="1211"/>
      <c r="AA56" s="536"/>
      <c r="AB56" s="537"/>
      <c r="AC56" s="1211" t="str">
        <f>IF(F15=4,"R6.4～R6.5",IF(F15=5,"R6.5",""))</f>
        <v>R6.4～R6.5</v>
      </c>
      <c r="AD56" s="1211"/>
      <c r="AE56" s="1211"/>
      <c r="AF56" s="1211"/>
      <c r="AG56" s="1211"/>
      <c r="AH56" s="1211"/>
      <c r="AI56" s="538"/>
      <c r="AJ56" s="537"/>
      <c r="AK56" s="1211" t="str">
        <f>IF(OR(F15=4,F15=5),"R6.6","R"&amp;D15&amp;"."&amp;F15)&amp;"～R"&amp;K15&amp;"."&amp;M15</f>
        <v>R6.6～R7.3</v>
      </c>
      <c r="AL56" s="1211"/>
      <c r="AM56" s="1211"/>
      <c r="AN56" s="1211"/>
      <c r="AO56" s="1211"/>
      <c r="AP56" s="1211"/>
      <c r="AQ56" s="145"/>
      <c r="AR56" s="145"/>
      <c r="AS56" s="1172" t="s">
        <v>2202</v>
      </c>
      <c r="AT56" s="1172"/>
      <c r="AU56" s="1172"/>
      <c r="AV56" s="1172"/>
      <c r="AW56" s="1172" t="s">
        <v>2201</v>
      </c>
      <c r="AX56" s="1172"/>
      <c r="AY56" s="1172"/>
      <c r="AZ56" s="1172"/>
    </row>
    <row r="57" spans="2:86" ht="15.95" customHeight="1">
      <c r="U57" s="1212" t="s">
        <v>2054</v>
      </c>
      <c r="V57" s="1212"/>
      <c r="W57" s="1212"/>
      <c r="X57" s="1212"/>
      <c r="Y57" s="1212"/>
      <c r="Z57" s="539" t="str">
        <f>IF(AND(B9&lt;&gt;"処遇加算なし",F15=4),IF(V21="✓",1,IF(V22="✓",2,"")),"")</f>
        <v/>
      </c>
      <c r="AA57" s="536"/>
      <c r="AB57" s="537"/>
      <c r="AC57" s="1212" t="s">
        <v>2054</v>
      </c>
      <c r="AD57" s="1212"/>
      <c r="AE57" s="1212"/>
      <c r="AF57" s="1212"/>
      <c r="AG57" s="1212"/>
      <c r="AH57" s="425">
        <f>IF(AND(F15&lt;&gt;4,F15&lt;&gt;5),0,IF(AT8="○",1,0))</f>
        <v>0</v>
      </c>
      <c r="AI57" s="537"/>
      <c r="AJ57" s="537"/>
      <c r="AK57" s="1212" t="s">
        <v>2054</v>
      </c>
      <c r="AL57" s="1212"/>
      <c r="AM57" s="1212"/>
      <c r="AN57" s="1212"/>
      <c r="AO57" s="1212"/>
      <c r="AP57" s="425">
        <f>IF(AT8="○",1,0)</f>
        <v>0</v>
      </c>
      <c r="AQ57" s="145"/>
      <c r="AR57" s="145"/>
      <c r="AS57" s="1180"/>
      <c r="AT57" s="1180"/>
      <c r="AU57" s="1180"/>
      <c r="AV57" s="1180"/>
      <c r="AW57" s="1173"/>
      <c r="AX57" s="1173"/>
      <c r="AY57" s="1173"/>
      <c r="AZ57" s="1173"/>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14" t="str">
        <f>IF(OR(AND(Z58=1,AH58=3),AND(Z58=1,AP58=3),AND(Z58=2,AH58=3,AH59=3),AND(Z58=2,AP58=3,AP59=3)),"○","")</f>
        <v/>
      </c>
      <c r="AT58" s="1014"/>
      <c r="AU58" s="1014"/>
      <c r="AV58" s="1014"/>
      <c r="AW58" s="1014" t="str">
        <f>IF(OR(AND(Z58=1,AH58=2),AND(Z58=1,AP58=2),AND(Z58=2,AH58=2,AH59=2),AND(Z58=2,AP58=2,AP59=2)),"○","")</f>
        <v/>
      </c>
      <c r="AX58" s="1014"/>
      <c r="AY58" s="1014"/>
      <c r="AZ58" s="1014"/>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14" t="str">
        <f>IF(OR(AND(Z59=1,AH59=3),AND(Z59=1,AP59=3),AND(Z59=2,AH58=3,AH59=3),AND(Z59=2,AP58=3,AP59=3)),"○","")</f>
        <v/>
      </c>
      <c r="AT59" s="1014"/>
      <c r="AU59" s="1014"/>
      <c r="AV59" s="1014"/>
      <c r="AW59" s="1014" t="str">
        <f>IF(OR(AND(Z59=1,AH58=2),AND(Z59=1,AP58=2),AND(Z59=2,AH58=2,AH59=2),AND(Z59=2,AP58=2,AP59=2)),"○","")</f>
        <v/>
      </c>
      <c r="AX59" s="1014"/>
      <c r="AY59" s="1014"/>
      <c r="AZ59" s="1014"/>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174" t="str">
        <f>IF(OR(AND(Z60=1,AH60=3),AND(Z60=1,AP60=3)),"○","")</f>
        <v/>
      </c>
      <c r="AT60" s="1174"/>
      <c r="AU60" s="1174"/>
      <c r="AV60" s="1174"/>
      <c r="AW60" s="1174" t="str">
        <f>IF(OR(AND(Z60=1,AH60=2),AND(Z60=1,AP60=2)),"○","")</f>
        <v/>
      </c>
      <c r="AX60" s="1174"/>
      <c r="AY60" s="1174"/>
      <c r="AZ60" s="1174"/>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14" t="str">
        <f>IF(OR(AND(Z61=1,AH61=2),AND(Z61=1,AP61=2)),"○","")</f>
        <v/>
      </c>
      <c r="AT61" s="1014"/>
      <c r="AU61" s="1014"/>
      <c r="AV61" s="1014"/>
      <c r="AW61" s="1175" t="str">
        <f>IF(OR((AD61-AL61)&lt;0,(AD61-AT61)&lt;0),"!","")</f>
        <v/>
      </c>
      <c r="AX61" s="1175"/>
      <c r="AY61" s="1175"/>
      <c r="AZ61" s="117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14" t="str">
        <f>IF(OR(AND(Z62=1,AH62=2),AND(Z62=1,AP62=2)),"○","")</f>
        <v/>
      </c>
      <c r="AT62" s="1014"/>
      <c r="AU62" s="1014"/>
      <c r="AV62" s="1014"/>
      <c r="AW62" s="1175" t="str">
        <f>IF(OR((AD62-AL62)&lt;0,(AD62-AT62)&lt;0),"!","")</f>
        <v/>
      </c>
      <c r="AX62" s="1175"/>
      <c r="AY62" s="1175"/>
      <c r="AZ62" s="1175"/>
      <c r="BP62" s="151"/>
      <c r="BR62" s="151"/>
      <c r="BS62" s="151"/>
      <c r="BT62" s="151"/>
      <c r="BU62" s="151"/>
      <c r="BV62" s="151"/>
      <c r="BW62" s="151"/>
      <c r="BX62" s="151"/>
      <c r="BY62" s="151"/>
      <c r="BZ62" s="151"/>
      <c r="CA62" s="151"/>
      <c r="CB62" s="151"/>
      <c r="CC62" s="151"/>
      <c r="CD62" s="151"/>
      <c r="CE62" s="151"/>
      <c r="CF62" s="151"/>
      <c r="CH62" s="154"/>
    </row>
    <row r="63" spans="2:86" ht="15.95" customHeight="1">
      <c r="U63" s="1212" t="s">
        <v>2060</v>
      </c>
      <c r="V63" s="1212"/>
      <c r="W63" s="1212"/>
      <c r="X63" s="1212"/>
      <c r="Y63" s="1212"/>
      <c r="Z63" s="539" t="str">
        <f>IF(AND(B9&lt;&gt;"処遇加算なし",F15=4),IF(V44="✓",1,IF(V45="✓",2,"")),"")</f>
        <v/>
      </c>
      <c r="AA63" s="536"/>
      <c r="AB63" s="537"/>
      <c r="AC63" s="1212" t="s">
        <v>2060</v>
      </c>
      <c r="AD63" s="1212"/>
      <c r="AE63" s="1212"/>
      <c r="AF63" s="1212"/>
      <c r="AG63" s="1212"/>
      <c r="AH63" s="425">
        <f>IF(AND(F15&lt;&gt;4,F15&lt;&gt;5),0,IF(AZ8="○",1,2))</f>
        <v>2</v>
      </c>
      <c r="AI63" s="537"/>
      <c r="AJ63" s="537"/>
      <c r="AK63" s="1212" t="s">
        <v>2060</v>
      </c>
      <c r="AL63" s="1212"/>
      <c r="AM63" s="1212"/>
      <c r="AN63" s="1212"/>
      <c r="AO63" s="1212"/>
      <c r="AP63" s="425">
        <f>IF(AZ8="○",1,2)</f>
        <v>2</v>
      </c>
      <c r="AQ63" s="145"/>
      <c r="AR63" s="145"/>
      <c r="AS63" s="1014" t="str">
        <f>IF(OR(AND(Z63=1,AH63=2),AND(Z63=1,AP63=2)),"○","")</f>
        <v/>
      </c>
      <c r="AT63" s="1014"/>
      <c r="AU63" s="1014"/>
      <c r="AV63" s="1014"/>
      <c r="AW63" s="1175" t="str">
        <f>IF(OR((AD63-AL63)&lt;0,(AD63-AT63)&lt;0),"!","")</f>
        <v/>
      </c>
      <c r="AX63" s="1175"/>
      <c r="AY63" s="1175"/>
      <c r="AZ63" s="117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83F5E76-5F01-4919-BF5B-603961DE7794}">
      <formula1>サービス名</formula1>
    </dataValidation>
    <dataValidation type="list" allowBlank="1" showInputMessage="1" showErrorMessage="1" sqref="M5:O5" xr:uid="{CE9C691A-FDB8-4AA3-BD9A-3F5AC148E408}">
      <formula1>INDIRECT(J5)</formula1>
    </dataValidation>
    <dataValidation type="list" allowBlank="1" showInputMessage="1" showErrorMessage="1" sqref="M15:M16" xr:uid="{2F5166DE-A87D-4C69-AC79-3CBEC7BE70A0}">
      <formula1>"1,2,3,6,7,8,9,10,11,12"</formula1>
    </dataValidation>
    <dataValidation type="list" allowBlank="1" showInputMessage="1" showErrorMessage="1" sqref="K15:K16 D15:D16" xr:uid="{C9E283A9-63EA-4691-A566-26217C8C2F3E}">
      <formula1>"6,7"</formula1>
    </dataValidation>
    <dataValidation type="textLength" operator="equal" allowBlank="1" showInputMessage="1" showErrorMessage="1" error="10桁の事業所番号を入力してください。_x000a_（桁数が異なるとエラーになります）" sqref="B5:F5" xr:uid="{426A2D91-DB69-442A-A489-6B29B4A04DAE}">
      <formula1>10</formula1>
    </dataValidation>
    <dataValidation type="list" allowBlank="1" showInputMessage="1" showErrorMessage="1" sqref="AD41:AH41" xr:uid="{D738049D-FB26-4F68-ADF6-0CA30E9895F1}">
      <formula1>INDIRECT(BF1)</formula1>
    </dataValidation>
    <dataValidation type="list" allowBlank="1" showInputMessage="1" showErrorMessage="1" sqref="AL41:AP41" xr:uid="{7F420AC2-1EAC-443E-907B-D6DE4D9325C5}">
      <formula1>INDIRECT(BF1)</formula1>
    </dataValidation>
    <dataValidation type="whole" operator="greaterThanOrEqual" allowBlank="1" showInputMessage="1" showErrorMessage="1" prompt="要件を満たす職員数を記入してください。" sqref="AG37:AH37 AO37:AP37" xr:uid="{FEF66752-D9DB-49FE-B74F-CB582F9BEB8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9CDB7B1-136B-4C69-AB85-2566FB0D746C}">
          <x14:formula1>
            <xm:f>【参考】数式用3!$A$3:$A$49</xm:f>
          </x14:formula1>
          <xm:sqref>J5:L5</xm:sqref>
        </x14:dataValidation>
        <x14:dataValidation type="list" allowBlank="1" showInputMessage="1" showErrorMessage="1" xr:uid="{353D84B5-B02D-425C-BBA0-E619B25F29A5}">
          <x14:formula1>
            <xm:f>【参考】数式用!$I$4:$J$4</xm:f>
          </x14:formula1>
          <xm:sqref>L9</xm:sqref>
        </x14:dataValidation>
        <x14:dataValidation type="list" allowBlank="1" showInputMessage="1" showErrorMessage="1" xr:uid="{174F06E8-8E16-4C81-A0E5-FCCADCB54FEE}">
          <x14:formula1>
            <xm:f>【参考】数式用!$F$4:$H$4</xm:f>
          </x14:formula1>
          <xm:sqref>G9</xm:sqref>
        </x14:dataValidation>
        <x14:dataValidation type="list" allowBlank="1" showInputMessage="1" showErrorMessage="1" xr:uid="{C3C52E45-BECB-4AF4-9403-41475E91B86F}">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40BD8-788D-4BBC-8BF8-27043F24C8D7}">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3" t="s">
        <v>2328</v>
      </c>
      <c r="O1" s="1163"/>
      <c r="P1" s="1163"/>
      <c r="Q1" s="1163"/>
      <c r="R1" s="1163"/>
      <c r="S1" s="1163"/>
      <c r="T1" s="1163"/>
      <c r="U1" s="1163"/>
      <c r="V1" s="1163"/>
      <c r="W1" s="1163"/>
      <c r="X1" s="1163"/>
      <c r="Y1" s="1163"/>
      <c r="Z1" s="1163"/>
      <c r="AA1" s="1163"/>
      <c r="AB1" s="1163"/>
      <c r="AC1" s="1163"/>
      <c r="AD1" s="1163"/>
      <c r="AE1" s="1163"/>
      <c r="AF1" s="1009" t="s">
        <v>25</v>
      </c>
      <c r="AG1" s="1009"/>
      <c r="AH1" s="1009"/>
      <c r="AI1" s="1010" t="str">
        <f>IF(G5="","",G5)</f>
        <v/>
      </c>
      <c r="AJ1" s="1010"/>
      <c r="AK1" s="1010"/>
      <c r="AL1" s="1010"/>
      <c r="AM1" s="1010"/>
      <c r="AN1" s="1010"/>
      <c r="AO1" s="1010"/>
      <c r="AP1" s="1010"/>
      <c r="AS1" s="1177" t="str">
        <f>B9&amp;G9&amp;L9</f>
        <v/>
      </c>
      <c r="AT1" s="1178"/>
      <c r="AU1" s="1178"/>
      <c r="AV1" s="1178"/>
      <c r="AW1" s="1178"/>
      <c r="AX1" s="1178"/>
      <c r="AY1" s="1178"/>
      <c r="AZ1" s="1178"/>
      <c r="BA1" s="1178"/>
      <c r="BB1" s="1178"/>
      <c r="BC1" s="1178"/>
      <c r="BD1" s="1178"/>
      <c r="BE1" s="1179"/>
      <c r="BF1" s="1176" t="str">
        <f>IFERROR(VLOOKUP(Y5,【参考】数式用!$AH$2:$AI$34,2,FALSE),"")</f>
        <v/>
      </c>
      <c r="BG1" s="1176"/>
      <c r="BH1" s="1176"/>
      <c r="BI1" s="1176"/>
      <c r="BJ1" s="1176"/>
      <c r="BK1" s="1176"/>
      <c r="BL1" s="1176"/>
      <c r="BM1" s="1176"/>
      <c r="BN1" s="1176"/>
      <c r="BO1" s="1176"/>
      <c r="BP1" s="1176"/>
      <c r="CE1" s="74" t="s">
        <v>2189</v>
      </c>
    </row>
    <row r="2" spans="1:88" s="75" customFormat="1" ht="19.5" customHeight="1" thickBot="1">
      <c r="C2" s="73"/>
      <c r="D2" s="73"/>
      <c r="E2" s="73"/>
      <c r="F2" s="73"/>
      <c r="G2" s="73"/>
      <c r="H2" s="73"/>
      <c r="I2" s="73"/>
      <c r="J2" s="73"/>
      <c r="K2" s="73"/>
      <c r="L2" s="73"/>
      <c r="M2" s="73"/>
      <c r="N2" s="1163"/>
      <c r="O2" s="1163"/>
      <c r="P2" s="1163"/>
      <c r="Q2" s="1163"/>
      <c r="R2" s="1163"/>
      <c r="S2" s="1163"/>
      <c r="T2" s="1163"/>
      <c r="U2" s="1163"/>
      <c r="V2" s="1163"/>
      <c r="W2" s="1163"/>
      <c r="X2" s="1163"/>
      <c r="Y2" s="1163"/>
      <c r="Z2" s="1163"/>
      <c r="AA2" s="1163"/>
      <c r="AB2" s="1163"/>
      <c r="AC2" s="1163"/>
      <c r="AD2" s="1163"/>
      <c r="AE2" s="1163"/>
      <c r="AF2" s="73"/>
      <c r="AG2" s="73"/>
      <c r="AH2" s="73"/>
      <c r="AI2" s="73"/>
      <c r="AJ2" s="73"/>
      <c r="AK2" s="73"/>
      <c r="AL2" s="73"/>
      <c r="AM2" s="73"/>
      <c r="AN2" s="73"/>
      <c r="AO2" s="73"/>
      <c r="AP2" s="73"/>
      <c r="AQ2" s="436"/>
      <c r="AR2" s="436"/>
      <c r="CE2" s="1001" t="s">
        <v>2192</v>
      </c>
      <c r="CF2" s="1001"/>
      <c r="CG2" s="1001"/>
      <c r="CH2" s="1001"/>
      <c r="CI2" s="982" t="str">
        <f>IF(AI1&lt;&gt;"",1,"")</f>
        <v/>
      </c>
      <c r="CJ2" s="983"/>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1" t="s">
        <v>2186</v>
      </c>
      <c r="CF3" s="1001"/>
      <c r="CG3" s="1001"/>
      <c r="CH3" s="1001"/>
      <c r="CI3" s="987" t="str">
        <f>IF(AND(L9="ベア加算",Q49="ベア加算"),1,"")</f>
        <v/>
      </c>
      <c r="CJ3" s="988"/>
    </row>
    <row r="4" spans="1:88" ht="28.5" customHeight="1">
      <c r="B4" s="1082" t="s">
        <v>2237</v>
      </c>
      <c r="C4" s="1082"/>
      <c r="D4" s="1082"/>
      <c r="E4" s="1082"/>
      <c r="F4" s="1082"/>
      <c r="G4" s="1083" t="s">
        <v>0</v>
      </c>
      <c r="H4" s="1083"/>
      <c r="I4" s="1083"/>
      <c r="J4" s="1084" t="s">
        <v>1</v>
      </c>
      <c r="K4" s="1085"/>
      <c r="L4" s="1085"/>
      <c r="M4" s="1085"/>
      <c r="N4" s="1085"/>
      <c r="O4" s="1086"/>
      <c r="P4" s="1193" t="s">
        <v>2</v>
      </c>
      <c r="Q4" s="1194"/>
      <c r="R4" s="1194"/>
      <c r="S4" s="1194"/>
      <c r="T4" s="1194"/>
      <c r="U4" s="1194"/>
      <c r="V4" s="1194"/>
      <c r="W4" s="1194"/>
      <c r="X4" s="1195"/>
      <c r="Y4" s="1084" t="s">
        <v>3</v>
      </c>
      <c r="Z4" s="1085"/>
      <c r="AA4" s="1085"/>
      <c r="AB4" s="1085"/>
      <c r="AC4" s="1085"/>
      <c r="AD4" s="1086"/>
      <c r="AE4" s="1125" t="s">
        <v>2317</v>
      </c>
      <c r="AF4" s="1126"/>
      <c r="AG4" s="1126"/>
      <c r="AH4" s="1127"/>
      <c r="AI4" s="1125" t="s">
        <v>2318</v>
      </c>
      <c r="AJ4" s="1126"/>
      <c r="AK4" s="1126"/>
      <c r="AL4" s="1127"/>
      <c r="AM4" s="1125" t="s">
        <v>2319</v>
      </c>
      <c r="AN4" s="1126"/>
      <c r="AO4" s="1126"/>
      <c r="AP4" s="1127"/>
      <c r="AS4" s="83"/>
      <c r="AT4" s="1181" t="s">
        <v>2095</v>
      </c>
      <c r="AU4" s="1181" t="s">
        <v>2055</v>
      </c>
      <c r="AV4" s="1181" t="s">
        <v>2056</v>
      </c>
      <c r="AW4" s="1181" t="s">
        <v>2057</v>
      </c>
      <c r="AX4" s="1181" t="s">
        <v>2058</v>
      </c>
      <c r="AY4" s="1181" t="s">
        <v>2059</v>
      </c>
      <c r="AZ4" s="1181" t="s">
        <v>2094</v>
      </c>
      <c r="BA4" s="84"/>
      <c r="CE4" s="1001" t="s">
        <v>2191</v>
      </c>
      <c r="CF4" s="1001"/>
      <c r="CG4" s="1001"/>
      <c r="CH4" s="1001"/>
      <c r="CI4" s="989" t="str">
        <f>IF(OR(OR(G49="処遇加算Ⅰ",G49="処遇加算Ⅱ"),OR(AS48="処遇加算Ⅰ",AS48="処遇加算Ⅱ")),1,"")</f>
        <v/>
      </c>
      <c r="CJ4" s="990"/>
    </row>
    <row r="5" spans="1:88" ht="33" customHeight="1">
      <c r="B5" s="1141"/>
      <c r="C5" s="1141"/>
      <c r="D5" s="1141"/>
      <c r="E5" s="1141"/>
      <c r="F5" s="1141"/>
      <c r="G5" s="1142"/>
      <c r="H5" s="1142"/>
      <c r="I5" s="1142"/>
      <c r="J5" s="1143"/>
      <c r="K5" s="1143"/>
      <c r="L5" s="1143"/>
      <c r="M5" s="1144"/>
      <c r="N5" s="1144"/>
      <c r="O5" s="1144"/>
      <c r="P5" s="1215"/>
      <c r="Q5" s="1216"/>
      <c r="R5" s="1216"/>
      <c r="S5" s="1216"/>
      <c r="T5" s="1216"/>
      <c r="U5" s="1216"/>
      <c r="V5" s="1216"/>
      <c r="W5" s="1216"/>
      <c r="X5" s="1217"/>
      <c r="Y5" s="1128"/>
      <c r="Z5" s="1128"/>
      <c r="AA5" s="1128"/>
      <c r="AB5" s="1128"/>
      <c r="AC5" s="1128"/>
      <c r="AD5" s="1128"/>
      <c r="AE5" s="1196"/>
      <c r="AF5" s="1197"/>
      <c r="AG5" s="1197"/>
      <c r="AH5" s="1198"/>
      <c r="AI5" s="1196"/>
      <c r="AJ5" s="1197"/>
      <c r="AK5" s="1197"/>
      <c r="AL5" s="1198"/>
      <c r="AM5" s="1199">
        <f>AE5-AI5</f>
        <v>0</v>
      </c>
      <c r="AN5" s="1200"/>
      <c r="AO5" s="1200"/>
      <c r="AP5" s="1201"/>
      <c r="AS5" s="83"/>
      <c r="AT5" s="1182"/>
      <c r="AU5" s="1182"/>
      <c r="AV5" s="1182"/>
      <c r="AW5" s="1182"/>
      <c r="AX5" s="1182"/>
      <c r="AY5" s="1182"/>
      <c r="AZ5" s="1182"/>
      <c r="BA5" s="84"/>
      <c r="CE5" s="1001" t="s">
        <v>2185</v>
      </c>
      <c r="CF5" s="1001"/>
      <c r="CG5" s="1001"/>
      <c r="CH5" s="1001"/>
      <c r="CI5" s="989" t="str">
        <f>IF(OR(G49="処遇加算Ⅰ",AS48="処遇加算Ⅰ"),1,"")</f>
        <v/>
      </c>
      <c r="CJ5" s="990"/>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2"/>
      <c r="AU6" s="1182"/>
      <c r="AV6" s="1182"/>
      <c r="AW6" s="1182"/>
      <c r="AX6" s="1182"/>
      <c r="AY6" s="1182"/>
      <c r="AZ6" s="1182"/>
      <c r="BA6" s="84"/>
      <c r="CE6" s="1001" t="s">
        <v>2188</v>
      </c>
      <c r="CF6" s="1001"/>
      <c r="CG6" s="1001"/>
      <c r="CH6" s="1001"/>
      <c r="CI6" s="989" t="str">
        <f>IF(OR(AH61=1,AP61=1),1,"")</f>
        <v/>
      </c>
      <c r="CJ6" s="990"/>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3"/>
      <c r="AU7" s="1183"/>
      <c r="AV7" s="1183"/>
      <c r="AW7" s="1183"/>
      <c r="AX7" s="1183"/>
      <c r="AY7" s="1183"/>
      <c r="AZ7" s="1183"/>
      <c r="BA7" s="84"/>
      <c r="CE7" s="1002" t="s">
        <v>2187</v>
      </c>
      <c r="CF7" s="1002"/>
      <c r="CG7" s="1002"/>
      <c r="CH7" s="1002"/>
      <c r="CI7" s="989" t="str">
        <f>IF(AND(AH62=1,AD41=""),1,"")</f>
        <v/>
      </c>
      <c r="CJ7" s="990"/>
    </row>
    <row r="8" spans="1:88" ht="17.25" customHeight="1" thickBot="1">
      <c r="B8" s="1045" t="s">
        <v>2145</v>
      </c>
      <c r="C8" s="1046"/>
      <c r="D8" s="1046"/>
      <c r="E8" s="1046"/>
      <c r="F8" s="1046"/>
      <c r="G8" s="1046"/>
      <c r="H8" s="1046"/>
      <c r="I8" s="1046"/>
      <c r="J8" s="1046"/>
      <c r="K8" s="1046"/>
      <c r="L8" s="1046"/>
      <c r="M8" s="1046"/>
      <c r="N8" s="1046"/>
      <c r="O8" s="1046"/>
      <c r="P8" s="1046"/>
      <c r="Q8" s="1046"/>
      <c r="R8" s="1046"/>
      <c r="S8" s="1047"/>
      <c r="T8" s="1038" t="s">
        <v>12</v>
      </c>
      <c r="U8" s="1039"/>
      <c r="V8" s="1202" t="str">
        <f>IFERROR(IF(VLOOKUP(AS1,【参考】数式用2!E6:L23,3,FALSE)="","",VLOOKUP(AS1,【参考】数式用2!E6:L23,3,FALSE)),"")</f>
        <v/>
      </c>
      <c r="W8" s="1203"/>
      <c r="X8" s="1203"/>
      <c r="Y8" s="1203"/>
      <c r="Z8" s="1204"/>
      <c r="AA8" s="1184" t="str">
        <f>IFERROR(VLOOKUP(AS1,【参考】数式用2!E6:L23,4,FALSE),"")</f>
        <v/>
      </c>
      <c r="AB8" s="1184"/>
      <c r="AC8" s="1184"/>
      <c r="AD8" s="1184"/>
      <c r="AE8" s="1184"/>
      <c r="AF8" s="1184"/>
      <c r="AG8" s="1184"/>
      <c r="AH8" s="1184"/>
      <c r="AI8" s="1184"/>
      <c r="AJ8" s="1184"/>
      <c r="AK8" s="1184"/>
      <c r="AL8" s="1184"/>
      <c r="AM8" s="1184"/>
      <c r="AN8" s="1184"/>
      <c r="AO8" s="1184"/>
      <c r="AP8" s="1185"/>
      <c r="AS8" s="83"/>
      <c r="AT8" s="985" t="str">
        <f>IF(L9="ベア加算","",IF(OR(V8="新加算Ⅰ",V8="新加算Ⅱ",V8="新加算Ⅲ",V8="新加算Ⅳ"),"○",""))</f>
        <v/>
      </c>
      <c r="AU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5" t="str">
        <f>IF(OR(V8="新加算Ⅰ",V8="新加算Ⅱ",V8="新加算Ⅲ",V8="新加算Ⅴ(１)",V8="新加算Ⅴ(３)",V8="新加算Ⅴ(８)"),"○","")</f>
        <v/>
      </c>
      <c r="AX8" s="985" t="str">
        <f>IF(OR(V8="新加算Ⅰ",V8="新加算Ⅱ",V8="新加算Ⅴ(１)",V8="新加算Ⅴ(２)",V8="新加算Ⅴ(３)",V8="新加算Ⅴ(４)",V8="新加算Ⅴ(５)",V8="新加算Ⅴ(６)",V8="新加算Ⅴ(７)",V8="新加算Ⅴ(９)",V8="新加算Ⅴ(10)",V8="新加算Ⅴ(12)"),"○","")</f>
        <v/>
      </c>
      <c r="AY8" s="985" t="str">
        <f>IF(OR(V8="新加算Ⅰ",V8="新加算Ⅴ(１)",V8="新加算Ⅴ(２)",V8="新加算Ⅴ(５)",V8="新加算Ⅴ(７)",V8="新加算Ⅴ(10)"),"○","")</f>
        <v/>
      </c>
      <c r="AZ8" s="985" t="str">
        <f>IF(OR(V8="新加算Ⅰ",V8="新加算Ⅱ",V8="新加算Ⅴ(１)",V8="新加算Ⅴ(２)",V8="新加算Ⅴ(３)",V8="新加算Ⅴ(４)",V8="新加算Ⅴ(５)",V8="新加算Ⅴ(６)",V8="新加算Ⅴ(７)",V8="新加算Ⅴ(９)",V8="新加算Ⅴ(10)",V8="新加算Ⅴ(12)"),"○","")</f>
        <v/>
      </c>
      <c r="BA8" s="84"/>
      <c r="CE8" s="1002" t="s">
        <v>2187</v>
      </c>
      <c r="CF8" s="1002"/>
      <c r="CG8" s="1002"/>
      <c r="CH8" s="1002"/>
      <c r="CI8" s="989" t="str">
        <f>IF(AND(AP62=1,AL41=""),1,"")</f>
        <v/>
      </c>
      <c r="CJ8" s="990"/>
    </row>
    <row r="9" spans="1:88" ht="26.25" customHeight="1">
      <c r="B9" s="1091"/>
      <c r="C9" s="1092"/>
      <c r="D9" s="1092"/>
      <c r="E9" s="1092"/>
      <c r="F9" s="1093"/>
      <c r="G9" s="1094"/>
      <c r="H9" s="1095"/>
      <c r="I9" s="1095"/>
      <c r="J9" s="1095"/>
      <c r="K9" s="1096"/>
      <c r="L9" s="1097"/>
      <c r="M9" s="1098"/>
      <c r="N9" s="1098"/>
      <c r="O9" s="1098"/>
      <c r="P9" s="1099"/>
      <c r="Q9" s="1145" t="s">
        <v>2051</v>
      </c>
      <c r="R9" s="1146"/>
      <c r="S9" s="1146"/>
      <c r="T9" s="1038"/>
      <c r="U9" s="1039"/>
      <c r="V9" s="1205" t="str">
        <f>IFERROR(VLOOKUP(Y5,【参考】数式用!$A$5:$AB$37,MATCH(V8,【参考】数式用!$B$4:$AB$4,0)+1,FALSE),"")</f>
        <v/>
      </c>
      <c r="W9" s="1206"/>
      <c r="X9" s="1206"/>
      <c r="Y9" s="1206"/>
      <c r="Z9" s="1207"/>
      <c r="AA9" s="1186"/>
      <c r="AB9" s="1186"/>
      <c r="AC9" s="1186"/>
      <c r="AD9" s="1186"/>
      <c r="AE9" s="1186"/>
      <c r="AF9" s="1186"/>
      <c r="AG9" s="1186"/>
      <c r="AH9" s="1186"/>
      <c r="AI9" s="1186"/>
      <c r="AJ9" s="1186"/>
      <c r="AK9" s="1186"/>
      <c r="AL9" s="1186"/>
      <c r="AM9" s="1186"/>
      <c r="AN9" s="1186"/>
      <c r="AO9" s="1186"/>
      <c r="AP9" s="1187"/>
      <c r="AS9" s="83"/>
      <c r="AT9" s="986"/>
      <c r="AU9" s="986"/>
      <c r="AV9" s="986"/>
      <c r="AW9" s="986"/>
      <c r="AX9" s="986"/>
      <c r="AY9" s="986"/>
      <c r="AZ9" s="986"/>
      <c r="BA9" s="84"/>
      <c r="CE9" s="1001" t="s">
        <v>2187</v>
      </c>
      <c r="CF9" s="1001"/>
      <c r="CG9" s="1001"/>
      <c r="CH9" s="1001"/>
      <c r="CI9" s="989" t="str">
        <f>IF(OR(AH62=1,AP62=1),1,"")</f>
        <v/>
      </c>
      <c r="CJ9" s="990"/>
    </row>
    <row r="10" spans="1:88" ht="11.25" customHeight="1">
      <c r="B10" s="1100" t="str">
        <f>IFERROR(VLOOKUP(Y5,【参考】数式用!$A$5:$J$37,MATCH(B9,【参考】数式用!$B$4:$J$4,0)+1,0),"")</f>
        <v/>
      </c>
      <c r="C10" s="1101"/>
      <c r="D10" s="1101"/>
      <c r="E10" s="1101"/>
      <c r="F10" s="1102"/>
      <c r="G10" s="1100" t="str">
        <f>IFERROR(VLOOKUP(Y5,【参考】数式用!$A$5:$J$37,MATCH(G9,【参考】数式用!$B$4:$J$4,0)+1,0),"")</f>
        <v/>
      </c>
      <c r="H10" s="1101"/>
      <c r="I10" s="1101"/>
      <c r="J10" s="1101"/>
      <c r="K10" s="1102"/>
      <c r="L10" s="1106" t="str">
        <f>IFERROR(VLOOKUP(Y5,【参考】数式用!$A$5:$J$37,MATCH(L9,【参考】数式用!$B$4:$J$4,0)+1,0),"")</f>
        <v/>
      </c>
      <c r="M10" s="1107"/>
      <c r="N10" s="1107"/>
      <c r="O10" s="1107"/>
      <c r="P10" s="1108"/>
      <c r="Q10" s="1033">
        <f>SUM(B10,G10,L10)</f>
        <v>0</v>
      </c>
      <c r="R10" s="1034"/>
      <c r="S10" s="1034"/>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1" t="s">
        <v>2190</v>
      </c>
      <c r="CF10" s="1001"/>
      <c r="CG10" s="1001"/>
      <c r="CH10" s="1001"/>
      <c r="CI10" s="989">
        <f>IF(OR(AH63=1,AP63=1),1,0)</f>
        <v>0</v>
      </c>
      <c r="CJ10" s="990"/>
    </row>
    <row r="11" spans="1:88" s="94" customFormat="1" ht="20.25" customHeight="1" thickBot="1">
      <c r="B11" s="1103"/>
      <c r="C11" s="1104"/>
      <c r="D11" s="1104"/>
      <c r="E11" s="1104"/>
      <c r="F11" s="1105"/>
      <c r="G11" s="1103"/>
      <c r="H11" s="1104"/>
      <c r="I11" s="1104"/>
      <c r="J11" s="1104"/>
      <c r="K11" s="1105"/>
      <c r="L11" s="1109"/>
      <c r="M11" s="1110"/>
      <c r="N11" s="1110"/>
      <c r="O11" s="1110"/>
      <c r="P11" s="1111"/>
      <c r="Q11" s="1033"/>
      <c r="R11" s="1034"/>
      <c r="S11" s="1034"/>
      <c r="T11" s="1040"/>
      <c r="U11" s="1039"/>
      <c r="V11" s="1124" t="str">
        <f>IFERROR(IF(VLOOKUP(AS1,【参考】数式用2!E6:L23,5,FALSE)="","",VLOOKUP(AS1,【参考】数式用2!E6:L23,5,FALSE)),"")</f>
        <v/>
      </c>
      <c r="W11" s="1124"/>
      <c r="X11" s="1124"/>
      <c r="Y11" s="1124"/>
      <c r="Z11" s="1124"/>
      <c r="AA11" s="1184" t="str">
        <f>IFERROR(VLOOKUP(AS1,【参考】数式用2!E6:L23,6,FALSE),"")</f>
        <v/>
      </c>
      <c r="AB11" s="1184"/>
      <c r="AC11" s="1184"/>
      <c r="AD11" s="1184"/>
      <c r="AE11" s="1184"/>
      <c r="AF11" s="1184"/>
      <c r="AG11" s="1184"/>
      <c r="AH11" s="1184"/>
      <c r="AI11" s="1184"/>
      <c r="AJ11" s="1184"/>
      <c r="AK11" s="1184"/>
      <c r="AL11" s="1184"/>
      <c r="AM11" s="1184"/>
      <c r="AN11" s="1184"/>
      <c r="AO11" s="1184"/>
      <c r="AP11" s="1185"/>
      <c r="AS11" s="99"/>
      <c r="AT11" s="985" t="str">
        <f>IF(L9="ベア加算","",IF(OR(V11="新加算Ⅰ",V11="新加算Ⅱ",V11="新加算Ⅲ",V11="新加算Ⅳ"),"○",""))</f>
        <v/>
      </c>
      <c r="AU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5" t="str">
        <f>IF(OR(V11="新加算Ⅰ",V11="新加算Ⅱ",V11="新加算Ⅲ",V11="新加算Ⅴ(１)",V11="新加算Ⅴ(３)",V11="新加算Ⅴ(８)"),"○","")</f>
        <v/>
      </c>
      <c r="AX11" s="985" t="str">
        <f>IF(OR(V11="新加算Ⅰ",V11="新加算Ⅱ",V11="新加算Ⅴ(１)",V11="新加算Ⅴ(２)",V11="新加算Ⅴ(３)",V11="新加算Ⅴ(４)",V11="新加算Ⅴ(５)",V11="新加算Ⅴ(６)",V11="新加算Ⅴ(７)",V11="新加算Ⅴ(９)",V11="新加算Ⅴ(10)",V11="新加算Ⅴ(12)"),"○","")</f>
        <v/>
      </c>
      <c r="AY11" s="985" t="str">
        <f>IF(OR(V11="新加算Ⅰ",V11="新加算Ⅴ(１)",V11="新加算Ⅴ(２)",V11="新加算Ⅴ(５)",V11="新加算Ⅴ(７)",V11="新加算Ⅴ(10)"),"○","")</f>
        <v/>
      </c>
      <c r="AZ11" s="98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0"/>
      <c r="D12" s="1140"/>
      <c r="E12" s="1140"/>
      <c r="F12" s="1140"/>
      <c r="G12" s="1140"/>
      <c r="H12" s="1140"/>
      <c r="I12" s="1140"/>
      <c r="J12" s="1140"/>
      <c r="K12" s="1140"/>
      <c r="L12" s="1140"/>
      <c r="M12" s="1140"/>
      <c r="N12" s="1140"/>
      <c r="O12" s="1140"/>
      <c r="P12" s="1140"/>
      <c r="Q12" s="1140"/>
      <c r="R12" s="1140"/>
      <c r="S12" s="1140"/>
      <c r="T12" s="1040"/>
      <c r="U12" s="1039"/>
      <c r="V12" s="1214" t="str">
        <f>IFERROR(VLOOKUP(Y5,【参考】数式用!$A$5:$AB$37,MATCH(V11,【参考】数式用!$B$4:$AB$4,0)+1,FALSE),"")</f>
        <v/>
      </c>
      <c r="W12" s="1214"/>
      <c r="X12" s="1214"/>
      <c r="Y12" s="1214"/>
      <c r="Z12" s="1214"/>
      <c r="AA12" s="1186"/>
      <c r="AB12" s="1186"/>
      <c r="AC12" s="1186"/>
      <c r="AD12" s="1186"/>
      <c r="AE12" s="1186"/>
      <c r="AF12" s="1186"/>
      <c r="AG12" s="1186"/>
      <c r="AH12" s="1186"/>
      <c r="AI12" s="1186"/>
      <c r="AJ12" s="1186"/>
      <c r="AK12" s="1186"/>
      <c r="AL12" s="1186"/>
      <c r="AM12" s="1186"/>
      <c r="AN12" s="1186"/>
      <c r="AO12" s="1186"/>
      <c r="AP12" s="1187"/>
      <c r="AS12" s="83"/>
      <c r="AT12" s="986"/>
      <c r="AU12" s="986"/>
      <c r="AV12" s="986"/>
      <c r="AW12" s="986"/>
      <c r="AX12" s="986"/>
      <c r="AY12" s="986"/>
      <c r="AZ12" s="986"/>
      <c r="BA12" s="84"/>
    </row>
    <row r="13" spans="1:88" ht="12" customHeight="1">
      <c r="A13" s="78"/>
      <c r="B13" s="1156" t="s">
        <v>2115</v>
      </c>
      <c r="C13" s="1157"/>
      <c r="D13" s="1157"/>
      <c r="E13" s="1157"/>
      <c r="F13" s="1157"/>
      <c r="G13" s="1157"/>
      <c r="H13" s="1157"/>
      <c r="I13" s="1157"/>
      <c r="J13" s="1157"/>
      <c r="K13" s="1157"/>
      <c r="L13" s="1157"/>
      <c r="M13" s="1157"/>
      <c r="N13" s="1157"/>
      <c r="O13" s="1157"/>
      <c r="P13" s="1157"/>
      <c r="Q13" s="1157"/>
      <c r="R13" s="1157"/>
      <c r="S13" s="115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59"/>
      <c r="C14" s="1160"/>
      <c r="D14" s="1160"/>
      <c r="E14" s="1160"/>
      <c r="F14" s="1160"/>
      <c r="G14" s="1160"/>
      <c r="H14" s="1160"/>
      <c r="I14" s="1160"/>
      <c r="J14" s="1160"/>
      <c r="K14" s="1160"/>
      <c r="L14" s="1160"/>
      <c r="M14" s="1160"/>
      <c r="N14" s="1160"/>
      <c r="O14" s="1160"/>
      <c r="P14" s="1160"/>
      <c r="Q14" s="1160"/>
      <c r="R14" s="1160"/>
      <c r="S14" s="1161"/>
      <c r="U14" s="434"/>
      <c r="V14" s="1124" t="str">
        <f>IFERROR(IF(VLOOKUP(AS1,【参考】数式用2!E6:L23,7,FALSE)="","",VLOOKUP(AS1,【参考】数式用2!E6:L23,7,FALSE)),"")</f>
        <v/>
      </c>
      <c r="W14" s="1124"/>
      <c r="X14" s="1124"/>
      <c r="Y14" s="1124"/>
      <c r="Z14" s="1124"/>
      <c r="AA14" s="1188" t="str">
        <f>IFERROR(VLOOKUP(AS1,【参考】数式用2!E6:L23,8,FALSE),"")</f>
        <v/>
      </c>
      <c r="AB14" s="1184"/>
      <c r="AC14" s="1184"/>
      <c r="AD14" s="1184"/>
      <c r="AE14" s="1184"/>
      <c r="AF14" s="1184"/>
      <c r="AG14" s="1184"/>
      <c r="AH14" s="1184"/>
      <c r="AI14" s="1184"/>
      <c r="AJ14" s="1184"/>
      <c r="AK14" s="1184"/>
      <c r="AL14" s="1184"/>
      <c r="AM14" s="1184"/>
      <c r="AN14" s="1184"/>
      <c r="AO14" s="1184"/>
      <c r="AP14" s="1185"/>
      <c r="AS14" s="83"/>
      <c r="AT14" s="985" t="str">
        <f>IF(L9="ベア加算","",IF(OR(V14="新加算Ⅰ",V14="新加算Ⅱ",V14="新加算Ⅲ",V14="新加算Ⅳ"),"○",""))</f>
        <v/>
      </c>
      <c r="AU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5" t="str">
        <f>IF(OR(V14="新加算Ⅰ",V14="新加算Ⅱ",V14="新加算Ⅲ",V14="新加算Ⅴ(１)",V14="新加算Ⅴ(３)",V14="新加算Ⅴ(８)"),"○","")</f>
        <v/>
      </c>
      <c r="AX14" s="985" t="str">
        <f>IF(OR(V14="新加算Ⅰ",V14="新加算Ⅱ",V14="新加算Ⅴ(１)",V14="新加算Ⅴ(２)",V14="新加算Ⅴ(３)",V14="新加算Ⅴ(４)",V14="新加算Ⅴ(５)",V14="新加算Ⅴ(６)",V14="新加算Ⅴ(７)",V14="新加算Ⅴ(９)",V14="新加算Ⅴ(10)",V14="新加算Ⅴ(12)"),"○","")</f>
        <v/>
      </c>
      <c r="AY14" s="985" t="str">
        <f>IF(OR(V14="新加算Ⅰ",V14="新加算Ⅴ(１)",V14="新加算Ⅴ(２)",V14="新加算Ⅴ(５)",V14="新加算Ⅴ(７)",V14="新加算Ⅴ(10)"),"○","")</f>
        <v/>
      </c>
      <c r="AZ14" s="98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7" t="s">
        <v>2109</v>
      </c>
      <c r="C15" s="1148"/>
      <c r="D15" s="54">
        <v>6</v>
      </c>
      <c r="E15" s="437" t="s">
        <v>2110</v>
      </c>
      <c r="F15" s="54">
        <v>4</v>
      </c>
      <c r="G15" s="437" t="s">
        <v>2111</v>
      </c>
      <c r="H15" s="1149" t="s">
        <v>2112</v>
      </c>
      <c r="I15" s="1149"/>
      <c r="J15" s="1162"/>
      <c r="K15" s="54">
        <v>7</v>
      </c>
      <c r="L15" s="437" t="s">
        <v>2110</v>
      </c>
      <c r="M15" s="54">
        <v>3</v>
      </c>
      <c r="N15" s="437" t="s">
        <v>2111</v>
      </c>
      <c r="O15" s="437" t="s">
        <v>2113</v>
      </c>
      <c r="P15" s="104">
        <f>(K15*12+M15)-(D15*12+F15)+1</f>
        <v>12</v>
      </c>
      <c r="Q15" s="1149" t="s">
        <v>2114</v>
      </c>
      <c r="R15" s="1149"/>
      <c r="S15" s="105" t="s">
        <v>69</v>
      </c>
      <c r="U15" s="434"/>
      <c r="V15" s="1150" t="str">
        <f>IFERROR(VLOOKUP(Y5,【参考】数式用!$A$5:$AB$37,MATCH(V14,【参考】数式用!$B$4:$AB$4,0)+1,FALSE),"")</f>
        <v/>
      </c>
      <c r="W15" s="1151"/>
      <c r="X15" s="1151"/>
      <c r="Y15" s="1151"/>
      <c r="Z15" s="1152"/>
      <c r="AA15" s="1063"/>
      <c r="AB15" s="1064"/>
      <c r="AC15" s="1064"/>
      <c r="AD15" s="1064"/>
      <c r="AE15" s="1064"/>
      <c r="AF15" s="1064"/>
      <c r="AG15" s="1064"/>
      <c r="AH15" s="1064"/>
      <c r="AI15" s="1064"/>
      <c r="AJ15" s="1064"/>
      <c r="AK15" s="1064"/>
      <c r="AL15" s="1064"/>
      <c r="AM15" s="1064"/>
      <c r="AN15" s="1064"/>
      <c r="AO15" s="1064"/>
      <c r="AP15" s="1189"/>
      <c r="AS15" s="83"/>
      <c r="AT15" s="991"/>
      <c r="AU15" s="991"/>
      <c r="AV15" s="991"/>
      <c r="AW15" s="991"/>
      <c r="AX15" s="991"/>
      <c r="AY15" s="991"/>
      <c r="AZ15" s="991"/>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3"/>
      <c r="W16" s="1154"/>
      <c r="X16" s="1154"/>
      <c r="Y16" s="1154"/>
      <c r="Z16" s="1155"/>
      <c r="AA16" s="1190"/>
      <c r="AB16" s="1191"/>
      <c r="AC16" s="1191"/>
      <c r="AD16" s="1191"/>
      <c r="AE16" s="1191"/>
      <c r="AF16" s="1191"/>
      <c r="AG16" s="1191"/>
      <c r="AH16" s="1191"/>
      <c r="AI16" s="1191"/>
      <c r="AJ16" s="1191"/>
      <c r="AK16" s="1191"/>
      <c r="AL16" s="1191"/>
      <c r="AM16" s="1191"/>
      <c r="AN16" s="1191"/>
      <c r="AO16" s="1191"/>
      <c r="AP16" s="1192"/>
      <c r="AS16" s="83"/>
      <c r="AT16" s="986"/>
      <c r="AU16" s="986"/>
      <c r="AV16" s="986"/>
      <c r="AW16" s="986"/>
      <c r="AX16" s="986"/>
      <c r="AY16" s="986"/>
      <c r="AZ16" s="98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49" t="s">
        <v>2062</v>
      </c>
      <c r="C18" s="1049"/>
      <c r="D18" s="1049"/>
      <c r="E18" s="1049"/>
      <c r="F18" s="1049"/>
      <c r="G18" s="1049"/>
      <c r="H18" s="1049"/>
      <c r="I18" s="1049"/>
      <c r="J18" s="1049"/>
      <c r="K18" s="1049"/>
      <c r="L18" s="1049"/>
      <c r="M18" s="1049"/>
      <c r="N18" s="1049"/>
      <c r="O18" s="1049"/>
      <c r="P18" s="1049"/>
      <c r="Q18" s="1049"/>
      <c r="R18" s="1049"/>
      <c r="S18" s="1049"/>
      <c r="AI18" s="116"/>
      <c r="AJ18" s="116"/>
      <c r="AK18" s="116"/>
      <c r="AL18" s="116"/>
      <c r="AM18" s="116"/>
      <c r="AN18" s="116"/>
      <c r="AO18" s="116"/>
      <c r="AP18" s="116"/>
      <c r="AQ18" s="1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116"/>
      <c r="AJ19" s="116"/>
      <c r="AK19" s="116"/>
      <c r="AL19" s="116"/>
      <c r="AM19" s="116"/>
      <c r="AN19" s="116"/>
      <c r="AO19" s="116"/>
      <c r="AP19" s="116"/>
      <c r="AQ19" s="116"/>
    </row>
    <row r="20" spans="2:60" ht="12.95" customHeight="1">
      <c r="B20" s="1165"/>
      <c r="C20" s="1165"/>
      <c r="D20" s="1165"/>
      <c r="E20" s="1165"/>
      <c r="F20" s="1165"/>
      <c r="G20" s="1165"/>
      <c r="H20" s="1165"/>
      <c r="I20" s="1165"/>
      <c r="J20" s="1165"/>
      <c r="K20" s="1165"/>
      <c r="L20" s="1165"/>
      <c r="M20" s="1165"/>
      <c r="N20" s="1165"/>
      <c r="O20" s="1165"/>
      <c r="P20" s="1165"/>
      <c r="Q20" s="1165"/>
      <c r="R20" s="1165"/>
      <c r="S20" s="1165"/>
      <c r="T20" s="117"/>
      <c r="U20" s="78"/>
      <c r="V20" s="984" t="s">
        <v>215</v>
      </c>
      <c r="W20" s="984"/>
      <c r="X20" s="984"/>
      <c r="Y20" s="984"/>
      <c r="Z20" s="984"/>
      <c r="AA20" s="91"/>
      <c r="AB20" s="91"/>
      <c r="AC20" s="984" t="str">
        <f>IF(F15=4,"R6.4～R6.5",IF(F15=5,"R6.5",""))</f>
        <v>R6.4～R6.5</v>
      </c>
      <c r="AD20" s="984"/>
      <c r="AE20" s="984"/>
      <c r="AF20" s="984"/>
      <c r="AG20" s="984"/>
      <c r="AH20" s="984"/>
      <c r="AI20" s="91"/>
      <c r="AJ20" s="91"/>
      <c r="AK20" s="984" t="str">
        <f>IF(OR(F15=4,F15=5),"R6.6","R"&amp;D15&amp;"."&amp;F15)&amp;"～R"&amp;K15&amp;"."&amp;M15</f>
        <v>R6.6～R7.3</v>
      </c>
      <c r="AL20" s="984"/>
      <c r="AM20" s="984"/>
      <c r="AN20" s="984"/>
      <c r="AO20" s="984"/>
      <c r="AP20" s="98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113" t="s">
        <v>2121</v>
      </c>
      <c r="C21" s="1114"/>
      <c r="D21" s="1114"/>
      <c r="E21" s="1114"/>
      <c r="F21" s="1115"/>
      <c r="G21" s="1060" t="s">
        <v>216</v>
      </c>
      <c r="H21" s="1061"/>
      <c r="I21" s="1061"/>
      <c r="J21" s="1061"/>
      <c r="K21" s="1061"/>
      <c r="L21" s="1061"/>
      <c r="M21" s="1061"/>
      <c r="N21" s="1061"/>
      <c r="O21" s="1061"/>
      <c r="P21" s="1061"/>
      <c r="Q21" s="1061"/>
      <c r="R21" s="1061"/>
      <c r="S21" s="1061"/>
      <c r="T21" s="1062"/>
      <c r="U21" s="118"/>
      <c r="V21" s="438" t="str">
        <f>IFERROR(IF(L9="ベア加算","✓",""),"")</f>
        <v/>
      </c>
      <c r="W21" s="1011" t="s">
        <v>14</v>
      </c>
      <c r="X21" s="1011"/>
      <c r="Y21" s="1011"/>
      <c r="Z21" s="1011"/>
      <c r="AA21" s="1038" t="s">
        <v>12</v>
      </c>
      <c r="AB21" s="1039"/>
      <c r="AC21" s="120"/>
      <c r="AD21" s="1164" t="s">
        <v>14</v>
      </c>
      <c r="AE21" s="1164"/>
      <c r="AF21" s="1164"/>
      <c r="AG21" s="1164"/>
      <c r="AH21" s="1164"/>
      <c r="AI21" s="1038" t="s">
        <v>12</v>
      </c>
      <c r="AJ21" s="1039"/>
      <c r="AK21" s="121"/>
      <c r="AL21" s="1164" t="s">
        <v>14</v>
      </c>
      <c r="AM21" s="1164"/>
      <c r="AN21" s="1164"/>
      <c r="AO21" s="1164"/>
      <c r="AP21" s="1164"/>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119"/>
      <c r="C22" s="1120"/>
      <c r="D22" s="1120"/>
      <c r="E22" s="1120"/>
      <c r="F22" s="1121"/>
      <c r="G22" s="1066"/>
      <c r="H22" s="1067"/>
      <c r="I22" s="1067"/>
      <c r="J22" s="1067"/>
      <c r="K22" s="1067"/>
      <c r="L22" s="1067"/>
      <c r="M22" s="1067"/>
      <c r="N22" s="1067"/>
      <c r="O22" s="1067"/>
      <c r="P22" s="1067"/>
      <c r="Q22" s="1067"/>
      <c r="R22" s="1067"/>
      <c r="S22" s="1067"/>
      <c r="T22" s="1068"/>
      <c r="U22" s="118"/>
      <c r="V22" s="122" t="str">
        <f>IFERROR(IF(L9="ベア加算なし","✓",""),"")</f>
        <v/>
      </c>
      <c r="W22" s="1019" t="s">
        <v>15</v>
      </c>
      <c r="X22" s="1011"/>
      <c r="Y22" s="1020"/>
      <c r="Z22" s="1021"/>
      <c r="AA22" s="1038"/>
      <c r="AB22" s="1039"/>
      <c r="AC22" s="120"/>
      <c r="AD22" s="1011" t="s">
        <v>15</v>
      </c>
      <c r="AE22" s="1011"/>
      <c r="AF22" s="1011"/>
      <c r="AG22" s="1011"/>
      <c r="AH22" s="1011"/>
      <c r="AI22" s="1038"/>
      <c r="AJ22" s="1039"/>
      <c r="AK22" s="121"/>
      <c r="AL22" s="1011" t="s">
        <v>15</v>
      </c>
      <c r="AM22" s="1011"/>
      <c r="AN22" s="1011"/>
      <c r="AO22" s="1011"/>
      <c r="AP22" s="1011"/>
      <c r="AS22" s="998"/>
      <c r="AT22" s="999"/>
      <c r="AU22" s="999"/>
      <c r="AV22" s="999"/>
      <c r="AW22" s="999"/>
      <c r="AX22" s="999"/>
      <c r="AY22" s="999"/>
      <c r="AZ22" s="999"/>
      <c r="BA22" s="999"/>
      <c r="BB22" s="999"/>
      <c r="BC22" s="999"/>
      <c r="BD22" s="999"/>
      <c r="BE22" s="999"/>
      <c r="BF22" s="999"/>
      <c r="BG22" s="999"/>
      <c r="BH22" s="1000"/>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3" t="s">
        <v>2067</v>
      </c>
      <c r="C24" s="1114"/>
      <c r="D24" s="1114"/>
      <c r="E24" s="1114"/>
      <c r="F24" s="1115"/>
      <c r="G24" s="1060" t="s">
        <v>2320</v>
      </c>
      <c r="H24" s="1061"/>
      <c r="I24" s="1061"/>
      <c r="J24" s="1061"/>
      <c r="K24" s="1061"/>
      <c r="L24" s="1061"/>
      <c r="M24" s="1061"/>
      <c r="N24" s="1061"/>
      <c r="O24" s="1061"/>
      <c r="P24" s="1061"/>
      <c r="Q24" s="1061"/>
      <c r="R24" s="1061"/>
      <c r="S24" s="1061"/>
      <c r="T24" s="1062"/>
      <c r="U24" s="118"/>
      <c r="V24" s="438" t="str">
        <f>IFERROR(IF(OR(B9="処遇加算Ⅰ",B9="処遇加算Ⅱ"),"✓",""),"")</f>
        <v/>
      </c>
      <c r="W24" s="1069" t="s">
        <v>2096</v>
      </c>
      <c r="X24" s="1070"/>
      <c r="Y24" s="1070"/>
      <c r="Z24" s="1071"/>
      <c r="AA24" s="1038" t="s">
        <v>12</v>
      </c>
      <c r="AB24" s="1039"/>
      <c r="AC24" s="120"/>
      <c r="AD24" s="1112" t="s">
        <v>14</v>
      </c>
      <c r="AE24" s="1112"/>
      <c r="AF24" s="1112"/>
      <c r="AG24" s="1112"/>
      <c r="AH24" s="1112"/>
      <c r="AI24" s="1038" t="s">
        <v>12</v>
      </c>
      <c r="AJ24" s="1039"/>
      <c r="AK24" s="120"/>
      <c r="AL24" s="1112" t="s">
        <v>14</v>
      </c>
      <c r="AM24" s="1112"/>
      <c r="AN24" s="1112"/>
      <c r="AO24" s="1112"/>
      <c r="AP24" s="1112"/>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 r="B25" s="1116"/>
      <c r="C25" s="1117"/>
      <c r="D25" s="1117"/>
      <c r="E25" s="1117"/>
      <c r="F25" s="1118"/>
      <c r="G25" s="1063"/>
      <c r="H25" s="1064"/>
      <c r="I25" s="1064"/>
      <c r="J25" s="1064"/>
      <c r="K25" s="1064"/>
      <c r="L25" s="1064"/>
      <c r="M25" s="1064"/>
      <c r="N25" s="1064"/>
      <c r="O25" s="1064"/>
      <c r="P25" s="1064"/>
      <c r="Q25" s="1064"/>
      <c r="R25" s="1064"/>
      <c r="S25" s="1064"/>
      <c r="T25" s="1065"/>
      <c r="U25" s="118"/>
      <c r="V25" s="438" t="str">
        <f>IFERROR(IF(B9="処遇加算Ⅲ","✓",""),"")</f>
        <v/>
      </c>
      <c r="W25" s="1069" t="s">
        <v>19</v>
      </c>
      <c r="X25" s="1070"/>
      <c r="Y25" s="1070"/>
      <c r="Z25" s="1071"/>
      <c r="AA25" s="1038"/>
      <c r="AB25" s="1039"/>
      <c r="AC25" s="120"/>
      <c r="AD25" s="1012" t="s">
        <v>17</v>
      </c>
      <c r="AE25" s="1012"/>
      <c r="AF25" s="1012"/>
      <c r="AG25" s="1012"/>
      <c r="AH25" s="1012"/>
      <c r="AI25" s="1038"/>
      <c r="AJ25" s="1039"/>
      <c r="AK25" s="121"/>
      <c r="AL25" s="1012" t="s">
        <v>17</v>
      </c>
      <c r="AM25" s="1012"/>
      <c r="AN25" s="1012"/>
      <c r="AO25" s="1012"/>
      <c r="AP25" s="1012"/>
      <c r="AS25" s="995"/>
      <c r="AT25" s="996"/>
      <c r="AU25" s="996"/>
      <c r="AV25" s="996"/>
      <c r="AW25" s="996"/>
      <c r="AX25" s="996"/>
      <c r="AY25" s="996"/>
      <c r="AZ25" s="996"/>
      <c r="BA25" s="996"/>
      <c r="BB25" s="996"/>
      <c r="BC25" s="996"/>
      <c r="BD25" s="996"/>
      <c r="BE25" s="996"/>
      <c r="BF25" s="996"/>
      <c r="BG25" s="996"/>
      <c r="BH25" s="997"/>
    </row>
    <row r="26" spans="2:60" ht="18" customHeight="1" thickBot="1">
      <c r="B26" s="1119"/>
      <c r="C26" s="1120"/>
      <c r="D26" s="1120"/>
      <c r="E26" s="1120"/>
      <c r="F26" s="1121"/>
      <c r="G26" s="1066"/>
      <c r="H26" s="1067"/>
      <c r="I26" s="1067"/>
      <c r="J26" s="1067"/>
      <c r="K26" s="1067"/>
      <c r="L26" s="1067"/>
      <c r="M26" s="1067"/>
      <c r="N26" s="1067"/>
      <c r="O26" s="1067"/>
      <c r="P26" s="1067"/>
      <c r="Q26" s="1067"/>
      <c r="R26" s="1067"/>
      <c r="S26" s="1067"/>
      <c r="T26" s="1068"/>
      <c r="U26" s="92"/>
      <c r="V26" s="438" t="str">
        <f>IFERROR(IF(B9="処遇加算なし","✓",""),"")</f>
        <v/>
      </c>
      <c r="W26" s="1069" t="s">
        <v>2097</v>
      </c>
      <c r="X26" s="1070"/>
      <c r="Y26" s="1070"/>
      <c r="Z26" s="1071"/>
      <c r="AA26" s="1038"/>
      <c r="AB26" s="1039"/>
      <c r="AC26" s="120"/>
      <c r="AD26" s="1112" t="s">
        <v>15</v>
      </c>
      <c r="AE26" s="1112"/>
      <c r="AF26" s="1112"/>
      <c r="AG26" s="1112"/>
      <c r="AH26" s="1112"/>
      <c r="AI26" s="1038"/>
      <c r="AJ26" s="1039"/>
      <c r="AK26" s="121"/>
      <c r="AL26" s="1112" t="s">
        <v>15</v>
      </c>
      <c r="AM26" s="1112"/>
      <c r="AN26" s="1112"/>
      <c r="AO26" s="1112"/>
      <c r="AP26" s="1112"/>
      <c r="AS26" s="998"/>
      <c r="AT26" s="999"/>
      <c r="AU26" s="999"/>
      <c r="AV26" s="999"/>
      <c r="AW26" s="999"/>
      <c r="AX26" s="999"/>
      <c r="AY26" s="999"/>
      <c r="AZ26" s="999"/>
      <c r="BA26" s="999"/>
      <c r="BB26" s="999"/>
      <c r="BC26" s="999"/>
      <c r="BD26" s="999"/>
      <c r="BE26" s="999"/>
      <c r="BF26" s="999"/>
      <c r="BG26" s="999"/>
      <c r="BH26" s="1000"/>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3" t="s">
        <v>2068</v>
      </c>
      <c r="C28" s="1114"/>
      <c r="D28" s="1114"/>
      <c r="E28" s="1114"/>
      <c r="F28" s="1115"/>
      <c r="G28" s="1060" t="s">
        <v>2321</v>
      </c>
      <c r="H28" s="1061"/>
      <c r="I28" s="1061"/>
      <c r="J28" s="1061"/>
      <c r="K28" s="1061"/>
      <c r="L28" s="1061"/>
      <c r="M28" s="1061"/>
      <c r="N28" s="1061"/>
      <c r="O28" s="1061"/>
      <c r="P28" s="1061"/>
      <c r="Q28" s="1061"/>
      <c r="R28" s="1061"/>
      <c r="S28" s="1061"/>
      <c r="T28" s="1062"/>
      <c r="U28" s="118"/>
      <c r="V28" s="438" t="str">
        <f>IFERROR(IF(OR(B9="処遇加算Ⅰ",B9="処遇加算Ⅱ"),"✓",""),"")</f>
        <v/>
      </c>
      <c r="W28" s="1069" t="s">
        <v>2096</v>
      </c>
      <c r="X28" s="1070"/>
      <c r="Y28" s="1070"/>
      <c r="Z28" s="1071"/>
      <c r="AA28" s="1038" t="s">
        <v>12</v>
      </c>
      <c r="AB28" s="1039"/>
      <c r="AC28" s="120"/>
      <c r="AD28" s="1112" t="s">
        <v>14</v>
      </c>
      <c r="AE28" s="1112"/>
      <c r="AF28" s="1112"/>
      <c r="AG28" s="1112"/>
      <c r="AH28" s="1112"/>
      <c r="AI28" s="1038" t="s">
        <v>12</v>
      </c>
      <c r="AJ28" s="1039"/>
      <c r="AK28" s="120"/>
      <c r="AL28" s="1112" t="s">
        <v>14</v>
      </c>
      <c r="AM28" s="1112"/>
      <c r="AN28" s="1112"/>
      <c r="AO28" s="1112"/>
      <c r="AP28" s="1112"/>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16"/>
      <c r="C29" s="1117"/>
      <c r="D29" s="1117"/>
      <c r="E29" s="1117"/>
      <c r="F29" s="1118"/>
      <c r="G29" s="1063"/>
      <c r="H29" s="1064"/>
      <c r="I29" s="1064"/>
      <c r="J29" s="1064"/>
      <c r="K29" s="1064"/>
      <c r="L29" s="1064"/>
      <c r="M29" s="1064"/>
      <c r="N29" s="1064"/>
      <c r="O29" s="1064"/>
      <c r="P29" s="1064"/>
      <c r="Q29" s="1064"/>
      <c r="R29" s="1064"/>
      <c r="S29" s="1064"/>
      <c r="T29" s="1065"/>
      <c r="U29" s="118"/>
      <c r="V29" s="438" t="str">
        <f>IFERROR(IF(B9="処遇加算Ⅲ","✓",""),"")</f>
        <v/>
      </c>
      <c r="W29" s="1069" t="s">
        <v>19</v>
      </c>
      <c r="X29" s="1070"/>
      <c r="Y29" s="1070"/>
      <c r="Z29" s="1071"/>
      <c r="AA29" s="1038"/>
      <c r="AB29" s="1039"/>
      <c r="AC29" s="120"/>
      <c r="AD29" s="1012" t="s">
        <v>17</v>
      </c>
      <c r="AE29" s="1012"/>
      <c r="AF29" s="1012"/>
      <c r="AG29" s="1012"/>
      <c r="AH29" s="1012"/>
      <c r="AI29" s="1038"/>
      <c r="AJ29" s="1039"/>
      <c r="AK29" s="121"/>
      <c r="AL29" s="1012" t="s">
        <v>17</v>
      </c>
      <c r="AM29" s="1012"/>
      <c r="AN29" s="1012"/>
      <c r="AO29" s="1012"/>
      <c r="AP29" s="1012"/>
      <c r="AS29" s="995"/>
      <c r="AT29" s="996"/>
      <c r="AU29" s="996"/>
      <c r="AV29" s="996"/>
      <c r="AW29" s="996"/>
      <c r="AX29" s="996"/>
      <c r="AY29" s="996"/>
      <c r="AZ29" s="996"/>
      <c r="BA29" s="996"/>
      <c r="BB29" s="996"/>
      <c r="BC29" s="996"/>
      <c r="BD29" s="996"/>
      <c r="BE29" s="996"/>
      <c r="BF29" s="996"/>
      <c r="BG29" s="996"/>
      <c r="BH29" s="997"/>
    </row>
    <row r="30" spans="2:60" ht="18" customHeight="1" thickBot="1">
      <c r="B30" s="1119"/>
      <c r="C30" s="1120"/>
      <c r="D30" s="1120"/>
      <c r="E30" s="1120"/>
      <c r="F30" s="1121"/>
      <c r="G30" s="1066"/>
      <c r="H30" s="1067"/>
      <c r="I30" s="1067"/>
      <c r="J30" s="1067"/>
      <c r="K30" s="1067"/>
      <c r="L30" s="1067"/>
      <c r="M30" s="1067"/>
      <c r="N30" s="1067"/>
      <c r="O30" s="1067"/>
      <c r="P30" s="1067"/>
      <c r="Q30" s="1067"/>
      <c r="R30" s="1067"/>
      <c r="S30" s="1067"/>
      <c r="T30" s="1068"/>
      <c r="U30" s="92"/>
      <c r="V30" s="438" t="str">
        <f>IFERROR(IF(B9="処遇加算なし","✓",""),"")</f>
        <v/>
      </c>
      <c r="W30" s="1069" t="s">
        <v>2097</v>
      </c>
      <c r="X30" s="1070"/>
      <c r="Y30" s="1070"/>
      <c r="Z30" s="1071"/>
      <c r="AA30" s="1038"/>
      <c r="AB30" s="1039"/>
      <c r="AC30" s="120"/>
      <c r="AD30" s="1112" t="s">
        <v>15</v>
      </c>
      <c r="AE30" s="1112"/>
      <c r="AF30" s="1112"/>
      <c r="AG30" s="1112"/>
      <c r="AH30" s="1112"/>
      <c r="AI30" s="1038"/>
      <c r="AJ30" s="1039"/>
      <c r="AK30" s="121"/>
      <c r="AL30" s="1112" t="s">
        <v>15</v>
      </c>
      <c r="AM30" s="1112"/>
      <c r="AN30" s="1112"/>
      <c r="AO30" s="1112"/>
      <c r="AP30" s="1112"/>
      <c r="AS30" s="998"/>
      <c r="AT30" s="999"/>
      <c r="AU30" s="999"/>
      <c r="AV30" s="999"/>
      <c r="AW30" s="999"/>
      <c r="AX30" s="999"/>
      <c r="AY30" s="999"/>
      <c r="AZ30" s="999"/>
      <c r="BA30" s="999"/>
      <c r="BB30" s="999"/>
      <c r="BC30" s="999"/>
      <c r="BD30" s="999"/>
      <c r="BE30" s="999"/>
      <c r="BF30" s="999"/>
      <c r="BG30" s="999"/>
      <c r="BH30" s="1000"/>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0" t="s">
        <v>2069</v>
      </c>
      <c r="C32" s="1090"/>
      <c r="D32" s="1090"/>
      <c r="E32" s="1090"/>
      <c r="F32" s="1090"/>
      <c r="G32" s="1060" t="s">
        <v>2322</v>
      </c>
      <c r="H32" s="1061"/>
      <c r="I32" s="1061"/>
      <c r="J32" s="1061"/>
      <c r="K32" s="1061"/>
      <c r="L32" s="1061"/>
      <c r="M32" s="1061"/>
      <c r="N32" s="1061"/>
      <c r="O32" s="1061"/>
      <c r="P32" s="1061"/>
      <c r="Q32" s="1061"/>
      <c r="R32" s="1061"/>
      <c r="S32" s="1061"/>
      <c r="T32" s="1062"/>
      <c r="U32" s="118"/>
      <c r="V32" s="438" t="str">
        <f>IFERROR(IF(B9="処遇加算Ⅰ","✓",""),"")</f>
        <v/>
      </c>
      <c r="W32" s="1019" t="s">
        <v>14</v>
      </c>
      <c r="X32" s="1020"/>
      <c r="Y32" s="1020"/>
      <c r="Z32" s="1021"/>
      <c r="AA32" s="1040" t="s">
        <v>12</v>
      </c>
      <c r="AB32" s="1039"/>
      <c r="AC32" s="120"/>
      <c r="AD32" s="1112" t="s">
        <v>14</v>
      </c>
      <c r="AE32" s="1112"/>
      <c r="AF32" s="1112"/>
      <c r="AG32" s="1112"/>
      <c r="AH32" s="1112"/>
      <c r="AI32" s="1040" t="s">
        <v>12</v>
      </c>
      <c r="AJ32" s="1039"/>
      <c r="AK32" s="120"/>
      <c r="AL32" s="1112" t="s">
        <v>14</v>
      </c>
      <c r="AM32" s="1112"/>
      <c r="AN32" s="1112"/>
      <c r="AO32" s="1112"/>
      <c r="AP32" s="1112"/>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090"/>
      <c r="C33" s="1090"/>
      <c r="D33" s="1090"/>
      <c r="E33" s="1090"/>
      <c r="F33" s="1090"/>
      <c r="G33" s="1063"/>
      <c r="H33" s="1064"/>
      <c r="I33" s="1064"/>
      <c r="J33" s="1064"/>
      <c r="K33" s="1064"/>
      <c r="L33" s="1064"/>
      <c r="M33" s="1064"/>
      <c r="N33" s="1064"/>
      <c r="O33" s="1064"/>
      <c r="P33" s="1064"/>
      <c r="Q33" s="1064"/>
      <c r="R33" s="1064"/>
      <c r="S33" s="1064"/>
      <c r="T33" s="1065"/>
      <c r="U33" s="118"/>
      <c r="V33" s="438" t="str">
        <f>IFERROR(IF(AND(B9&lt;&gt;"",B9&lt;&gt;"処遇加算Ⅰ"),"✓",""),"")</f>
        <v/>
      </c>
      <c r="W33" s="1019" t="s">
        <v>15</v>
      </c>
      <c r="X33" s="1020"/>
      <c r="Y33" s="1020"/>
      <c r="Z33" s="1021"/>
      <c r="AA33" s="1040"/>
      <c r="AB33" s="1039"/>
      <c r="AC33" s="120"/>
      <c r="AD33" s="1167" t="s">
        <v>17</v>
      </c>
      <c r="AE33" s="1167"/>
      <c r="AF33" s="1167"/>
      <c r="AG33" s="1167"/>
      <c r="AH33" s="1167"/>
      <c r="AI33" s="1040"/>
      <c r="AJ33" s="1039"/>
      <c r="AK33" s="130"/>
      <c r="AL33" s="1012" t="s">
        <v>17</v>
      </c>
      <c r="AM33" s="1012"/>
      <c r="AN33" s="1012"/>
      <c r="AO33" s="1012"/>
      <c r="AP33" s="1012"/>
      <c r="AS33" s="995"/>
      <c r="AT33" s="996"/>
      <c r="AU33" s="996"/>
      <c r="AV33" s="996"/>
      <c r="AW33" s="996"/>
      <c r="AX33" s="996"/>
      <c r="AY33" s="996"/>
      <c r="AZ33" s="996"/>
      <c r="BA33" s="996"/>
      <c r="BB33" s="996"/>
      <c r="BC33" s="996"/>
      <c r="BD33" s="996"/>
      <c r="BE33" s="996"/>
      <c r="BF33" s="996"/>
      <c r="BG33" s="996"/>
      <c r="BH33" s="997"/>
    </row>
    <row r="34" spans="2:82" ht="18.75" customHeight="1" thickBot="1">
      <c r="B34" s="1090"/>
      <c r="C34" s="1090"/>
      <c r="D34" s="1090"/>
      <c r="E34" s="1090"/>
      <c r="F34" s="1090"/>
      <c r="G34" s="1066"/>
      <c r="H34" s="1067"/>
      <c r="I34" s="1067"/>
      <c r="J34" s="1067"/>
      <c r="K34" s="1067"/>
      <c r="L34" s="1067"/>
      <c r="M34" s="1067"/>
      <c r="N34" s="1067"/>
      <c r="O34" s="1067"/>
      <c r="P34" s="1067"/>
      <c r="Q34" s="1067"/>
      <c r="R34" s="1067"/>
      <c r="S34" s="1067"/>
      <c r="T34" s="1068"/>
      <c r="U34" s="92"/>
      <c r="V34" s="125"/>
      <c r="W34" s="97"/>
      <c r="X34" s="97"/>
      <c r="Y34" s="97"/>
      <c r="Z34" s="97"/>
      <c r="AA34" s="1040"/>
      <c r="AB34" s="1039"/>
      <c r="AC34" s="120"/>
      <c r="AD34" s="1011" t="s">
        <v>15</v>
      </c>
      <c r="AE34" s="1011"/>
      <c r="AF34" s="1011"/>
      <c r="AG34" s="1011"/>
      <c r="AH34" s="1011"/>
      <c r="AI34" s="1040"/>
      <c r="AJ34" s="1039"/>
      <c r="AK34" s="120"/>
      <c r="AL34" s="1011" t="s">
        <v>15</v>
      </c>
      <c r="AM34" s="1011"/>
      <c r="AN34" s="1011"/>
      <c r="AO34" s="1011"/>
      <c r="AP34" s="1011"/>
      <c r="AS34" s="998"/>
      <c r="AT34" s="999"/>
      <c r="AU34" s="999"/>
      <c r="AV34" s="999"/>
      <c r="AW34" s="999"/>
      <c r="AX34" s="999"/>
      <c r="AY34" s="999"/>
      <c r="AZ34" s="999"/>
      <c r="BA34" s="999"/>
      <c r="BB34" s="999"/>
      <c r="BC34" s="999"/>
      <c r="BD34" s="999"/>
      <c r="BE34" s="999"/>
      <c r="BF34" s="999"/>
      <c r="BG34" s="999"/>
      <c r="BH34" s="1000"/>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0" t="s">
        <v>2070</v>
      </c>
      <c r="C36" s="1090"/>
      <c r="D36" s="1090"/>
      <c r="E36" s="1090"/>
      <c r="F36" s="1090"/>
      <c r="G36" s="1131" t="s">
        <v>2323</v>
      </c>
      <c r="H36" s="1132"/>
      <c r="I36" s="1132"/>
      <c r="J36" s="1132"/>
      <c r="K36" s="1132"/>
      <c r="L36" s="1132"/>
      <c r="M36" s="1132"/>
      <c r="N36" s="1132"/>
      <c r="O36" s="1132"/>
      <c r="P36" s="1132"/>
      <c r="Q36" s="1132"/>
      <c r="R36" s="1132"/>
      <c r="S36" s="1132"/>
      <c r="T36" s="1133"/>
      <c r="U36" s="118"/>
      <c r="V36" s="438" t="str">
        <f>IFERROR(IF(OR(G9="特定加算Ⅰ",G9="特定加算Ⅱ"),"✓",""),"")</f>
        <v/>
      </c>
      <c r="W36" s="1019" t="s">
        <v>14</v>
      </c>
      <c r="X36" s="1020"/>
      <c r="Y36" s="1020"/>
      <c r="Z36" s="1021"/>
      <c r="AA36" s="1038" t="s">
        <v>12</v>
      </c>
      <c r="AB36" s="1039"/>
      <c r="AC36" s="120"/>
      <c r="AD36" s="1011" t="s">
        <v>14</v>
      </c>
      <c r="AE36" s="1011"/>
      <c r="AF36" s="1011"/>
      <c r="AG36" s="1011"/>
      <c r="AH36" s="1011"/>
      <c r="AI36" s="1038" t="s">
        <v>12</v>
      </c>
      <c r="AJ36" s="1039"/>
      <c r="AK36" s="120"/>
      <c r="AL36" s="1011" t="s">
        <v>14</v>
      </c>
      <c r="AM36" s="1011"/>
      <c r="AN36" s="1011"/>
      <c r="AO36" s="1011"/>
      <c r="AP36" s="1011"/>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090"/>
      <c r="C37" s="1090"/>
      <c r="D37" s="1090"/>
      <c r="E37" s="1090"/>
      <c r="F37" s="1090"/>
      <c r="G37" s="1134"/>
      <c r="H37" s="1135"/>
      <c r="I37" s="1135"/>
      <c r="J37" s="1135"/>
      <c r="K37" s="1135"/>
      <c r="L37" s="1135"/>
      <c r="M37" s="1135"/>
      <c r="N37" s="1135"/>
      <c r="O37" s="1135"/>
      <c r="P37" s="1135"/>
      <c r="Q37" s="1135"/>
      <c r="R37" s="1135"/>
      <c r="S37" s="1135"/>
      <c r="T37" s="1136"/>
      <c r="U37" s="118"/>
      <c r="V37" s="438" t="str">
        <f>IFERROR(IF(G9="特定加算なし","✓",""),"")</f>
        <v/>
      </c>
      <c r="W37" s="1019" t="s">
        <v>15</v>
      </c>
      <c r="X37" s="1020"/>
      <c r="Y37" s="1020"/>
      <c r="Z37" s="1021"/>
      <c r="AA37" s="1038"/>
      <c r="AB37" s="1039"/>
      <c r="AC37" s="1168" t="s">
        <v>2175</v>
      </c>
      <c r="AD37" s="1169"/>
      <c r="AE37" s="1169"/>
      <c r="AF37" s="1169"/>
      <c r="AG37" s="1170"/>
      <c r="AH37" s="1171"/>
      <c r="AI37" s="1038"/>
      <c r="AJ37" s="1039"/>
      <c r="AK37" s="1168" t="s">
        <v>2175</v>
      </c>
      <c r="AL37" s="1169"/>
      <c r="AM37" s="1169"/>
      <c r="AN37" s="1169"/>
      <c r="AO37" s="1170"/>
      <c r="AP37" s="1171"/>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090"/>
      <c r="C38" s="1090"/>
      <c r="D38" s="1090"/>
      <c r="E38" s="1090"/>
      <c r="F38" s="1090"/>
      <c r="G38" s="1137"/>
      <c r="H38" s="1138"/>
      <c r="I38" s="1138"/>
      <c r="J38" s="1138"/>
      <c r="K38" s="1138"/>
      <c r="L38" s="1138"/>
      <c r="M38" s="1138"/>
      <c r="N38" s="1138"/>
      <c r="O38" s="1138"/>
      <c r="P38" s="1138"/>
      <c r="Q38" s="1138"/>
      <c r="R38" s="1138"/>
      <c r="S38" s="1138"/>
      <c r="T38" s="1139"/>
      <c r="U38" s="118"/>
      <c r="Z38" s="133"/>
      <c r="AA38" s="1040"/>
      <c r="AB38" s="1039"/>
      <c r="AC38" s="120"/>
      <c r="AD38" s="1011" t="s">
        <v>15</v>
      </c>
      <c r="AE38" s="1011"/>
      <c r="AF38" s="1011"/>
      <c r="AG38" s="1011"/>
      <c r="AH38" s="1011"/>
      <c r="AI38" s="1038"/>
      <c r="AJ38" s="1039"/>
      <c r="AK38" s="120"/>
      <c r="AL38" s="1011" t="s">
        <v>15</v>
      </c>
      <c r="AM38" s="1011"/>
      <c r="AN38" s="1011"/>
      <c r="AO38" s="1011"/>
      <c r="AP38" s="1011"/>
      <c r="AS38" s="998"/>
      <c r="AT38" s="999"/>
      <c r="AU38" s="999"/>
      <c r="AV38" s="999"/>
      <c r="AW38" s="999"/>
      <c r="AX38" s="999"/>
      <c r="AY38" s="999"/>
      <c r="AZ38" s="999"/>
      <c r="BA38" s="999"/>
      <c r="BB38" s="999"/>
      <c r="BC38" s="999"/>
      <c r="BD38" s="999"/>
      <c r="BE38" s="999"/>
      <c r="BF38" s="999"/>
      <c r="BG38" s="999"/>
      <c r="BH38" s="1000"/>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0" t="s">
        <v>2071</v>
      </c>
      <c r="C40" s="1090"/>
      <c r="D40" s="1090"/>
      <c r="E40" s="1090"/>
      <c r="F40" s="1090"/>
      <c r="G40" s="1060" t="str">
        <f>IFERROR(VLOOKUP(Y5,【参考】数式用!AQ5:AR37,2,0),"")</f>
        <v/>
      </c>
      <c r="H40" s="1061"/>
      <c r="I40" s="1061"/>
      <c r="J40" s="1061"/>
      <c r="K40" s="1061"/>
      <c r="L40" s="1061"/>
      <c r="M40" s="1061"/>
      <c r="N40" s="1061"/>
      <c r="O40" s="1061"/>
      <c r="P40" s="1061"/>
      <c r="Q40" s="1061"/>
      <c r="R40" s="1061"/>
      <c r="S40" s="1061"/>
      <c r="T40" s="1062"/>
      <c r="U40" s="92"/>
      <c r="V40" s="438" t="str">
        <f>IFERROR(IF(G9="特定加算Ⅰ","✓",""),"")</f>
        <v/>
      </c>
      <c r="W40" s="1019" t="s">
        <v>14</v>
      </c>
      <c r="X40" s="1020"/>
      <c r="Y40" s="1020"/>
      <c r="Z40" s="1021"/>
      <c r="AA40" s="1038" t="s">
        <v>12</v>
      </c>
      <c r="AB40" s="1039"/>
      <c r="AC40" s="120"/>
      <c r="AD40" s="1011" t="s">
        <v>14</v>
      </c>
      <c r="AE40" s="1011"/>
      <c r="AF40" s="1011"/>
      <c r="AG40" s="1011"/>
      <c r="AH40" s="1011"/>
      <c r="AI40" s="1038" t="s">
        <v>12</v>
      </c>
      <c r="AJ40" s="1039"/>
      <c r="AK40" s="120"/>
      <c r="AL40" s="1011" t="s">
        <v>14</v>
      </c>
      <c r="AM40" s="1011"/>
      <c r="AN40" s="1011"/>
      <c r="AO40" s="1011"/>
      <c r="AP40" s="1011"/>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090"/>
      <c r="C41" s="1090"/>
      <c r="D41" s="1090"/>
      <c r="E41" s="1090"/>
      <c r="F41" s="1090"/>
      <c r="G41" s="1063"/>
      <c r="H41" s="1064"/>
      <c r="I41" s="1064"/>
      <c r="J41" s="1064"/>
      <c r="K41" s="1064"/>
      <c r="L41" s="1064"/>
      <c r="M41" s="1064"/>
      <c r="N41" s="1064"/>
      <c r="O41" s="1064"/>
      <c r="P41" s="1064"/>
      <c r="Q41" s="1064"/>
      <c r="R41" s="1064"/>
      <c r="S41" s="1064"/>
      <c r="T41" s="1065"/>
      <c r="U41" s="92"/>
      <c r="V41" s="438" t="str">
        <f>IFERROR(IF(OR(G9="特定加算Ⅱ",G9="特定加算なし"),"✓",""),"")</f>
        <v/>
      </c>
      <c r="W41" s="1019" t="s">
        <v>15</v>
      </c>
      <c r="X41" s="1020"/>
      <c r="Y41" s="1020"/>
      <c r="Z41" s="1021"/>
      <c r="AA41" s="1038"/>
      <c r="AB41" s="1039"/>
      <c r="AC41" s="134" t="s">
        <v>82</v>
      </c>
      <c r="AD41" s="1075"/>
      <c r="AE41" s="1076"/>
      <c r="AF41" s="1076"/>
      <c r="AG41" s="1076"/>
      <c r="AH41" s="1077"/>
      <c r="AI41" s="1038"/>
      <c r="AJ41" s="1039"/>
      <c r="AK41" s="134" t="s">
        <v>82</v>
      </c>
      <c r="AL41" s="1075"/>
      <c r="AM41" s="1076"/>
      <c r="AN41" s="1076"/>
      <c r="AO41" s="1076"/>
      <c r="AP41" s="1077"/>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090"/>
      <c r="C42" s="1090"/>
      <c r="D42" s="1090"/>
      <c r="E42" s="1090"/>
      <c r="F42" s="1090"/>
      <c r="G42" s="1066"/>
      <c r="H42" s="1067"/>
      <c r="I42" s="1067"/>
      <c r="J42" s="1067"/>
      <c r="K42" s="1067"/>
      <c r="L42" s="1067"/>
      <c r="M42" s="1067"/>
      <c r="N42" s="1067"/>
      <c r="O42" s="1067"/>
      <c r="P42" s="1067"/>
      <c r="Q42" s="1067"/>
      <c r="R42" s="1067"/>
      <c r="S42" s="1067"/>
      <c r="T42" s="1068"/>
      <c r="U42" s="92"/>
      <c r="V42" s="85"/>
      <c r="W42" s="135"/>
      <c r="X42" s="135"/>
      <c r="Y42" s="135"/>
      <c r="Z42" s="135"/>
      <c r="AA42" s="435"/>
      <c r="AB42" s="435"/>
      <c r="AC42" s="136"/>
      <c r="AD42" s="1011" t="s">
        <v>15</v>
      </c>
      <c r="AE42" s="1011"/>
      <c r="AF42" s="1011"/>
      <c r="AG42" s="1011"/>
      <c r="AH42" s="1011"/>
      <c r="AI42" s="435"/>
      <c r="AJ42" s="435"/>
      <c r="AK42" s="136"/>
      <c r="AL42" s="1011" t="s">
        <v>15</v>
      </c>
      <c r="AM42" s="1011"/>
      <c r="AN42" s="1011"/>
      <c r="AO42" s="1011"/>
      <c r="AP42" s="1011"/>
      <c r="AS42" s="998"/>
      <c r="AT42" s="999"/>
      <c r="AU42" s="999"/>
      <c r="AV42" s="999"/>
      <c r="AW42" s="999"/>
      <c r="AX42" s="999"/>
      <c r="AY42" s="999"/>
      <c r="AZ42" s="999"/>
      <c r="BA42" s="999"/>
      <c r="BB42" s="999"/>
      <c r="BC42" s="999"/>
      <c r="BD42" s="999"/>
      <c r="BE42" s="999"/>
      <c r="BF42" s="999"/>
      <c r="BG42" s="999"/>
      <c r="BH42" s="1000"/>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0" t="s">
        <v>2072</v>
      </c>
      <c r="C44" s="1090"/>
      <c r="D44" s="1090"/>
      <c r="E44" s="1090"/>
      <c r="F44" s="1090"/>
      <c r="G44" s="1060" t="s">
        <v>2356</v>
      </c>
      <c r="H44" s="1061"/>
      <c r="I44" s="1061"/>
      <c r="J44" s="1061"/>
      <c r="K44" s="1061"/>
      <c r="L44" s="1061"/>
      <c r="M44" s="1061"/>
      <c r="N44" s="1061"/>
      <c r="O44" s="1061"/>
      <c r="P44" s="1061"/>
      <c r="Q44" s="1061"/>
      <c r="R44" s="1061"/>
      <c r="S44" s="1061"/>
      <c r="T44" s="1062"/>
      <c r="U44" s="118"/>
      <c r="V44" s="438" t="str">
        <f>IFERROR(IF(OR(G9="特定加算Ⅰ",G9="特定加算Ⅱ"),"✓",""),"")</f>
        <v/>
      </c>
      <c r="W44" s="1019" t="s">
        <v>14</v>
      </c>
      <c r="X44" s="1020"/>
      <c r="Y44" s="1020"/>
      <c r="Z44" s="1021"/>
      <c r="AA44" s="1038" t="s">
        <v>12</v>
      </c>
      <c r="AB44" s="1039"/>
      <c r="AC44" s="120"/>
      <c r="AD44" s="1011" t="s">
        <v>14</v>
      </c>
      <c r="AE44" s="1011"/>
      <c r="AF44" s="1011"/>
      <c r="AG44" s="1011"/>
      <c r="AH44" s="1011"/>
      <c r="AI44" s="1038" t="s">
        <v>12</v>
      </c>
      <c r="AJ44" s="1039"/>
      <c r="AK44" s="120"/>
      <c r="AL44" s="1011" t="s">
        <v>14</v>
      </c>
      <c r="AM44" s="1011"/>
      <c r="AN44" s="1011"/>
      <c r="AO44" s="1011"/>
      <c r="AP44" s="1011"/>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090"/>
      <c r="C45" s="1090"/>
      <c r="D45" s="1090"/>
      <c r="E45" s="1090"/>
      <c r="F45" s="1090"/>
      <c r="G45" s="1066"/>
      <c r="H45" s="1067"/>
      <c r="I45" s="1067"/>
      <c r="J45" s="1067"/>
      <c r="K45" s="1067"/>
      <c r="L45" s="1067"/>
      <c r="M45" s="1067"/>
      <c r="N45" s="1067"/>
      <c r="O45" s="1067"/>
      <c r="P45" s="1067"/>
      <c r="Q45" s="1067"/>
      <c r="R45" s="1067"/>
      <c r="S45" s="1067"/>
      <c r="T45" s="1068"/>
      <c r="U45" s="118"/>
      <c r="V45" s="438" t="str">
        <f>IFERROR(IF(G9="特定加算なし","✓",""),"")</f>
        <v/>
      </c>
      <c r="W45" s="1019" t="s">
        <v>15</v>
      </c>
      <c r="X45" s="1020"/>
      <c r="Y45" s="1020"/>
      <c r="Z45" s="1021"/>
      <c r="AA45" s="1038"/>
      <c r="AB45" s="1039"/>
      <c r="AC45" s="120"/>
      <c r="AD45" s="1011" t="s">
        <v>15</v>
      </c>
      <c r="AE45" s="1011"/>
      <c r="AF45" s="1011"/>
      <c r="AG45" s="1011"/>
      <c r="AH45" s="1011"/>
      <c r="AI45" s="1038"/>
      <c r="AJ45" s="1039"/>
      <c r="AK45" s="120"/>
      <c r="AL45" s="1011" t="s">
        <v>15</v>
      </c>
      <c r="AM45" s="1011"/>
      <c r="AN45" s="1011"/>
      <c r="AO45" s="1011"/>
      <c r="AP45" s="1011"/>
      <c r="AS45" s="998"/>
      <c r="AT45" s="999"/>
      <c r="AU45" s="999"/>
      <c r="AV45" s="999"/>
      <c r="AW45" s="999"/>
      <c r="AX45" s="999"/>
      <c r="AY45" s="999"/>
      <c r="AZ45" s="999"/>
      <c r="BA45" s="999"/>
      <c r="BB45" s="999"/>
      <c r="BC45" s="999"/>
      <c r="BD45" s="999"/>
      <c r="BE45" s="999"/>
      <c r="BF45" s="999"/>
      <c r="BG45" s="999"/>
      <c r="BH45" s="1000"/>
      <c r="BO45" s="138"/>
    </row>
    <row r="46" spans="2:82" ht="6.75" customHeight="1">
      <c r="B46" s="124"/>
      <c r="AJ46" s="139"/>
      <c r="AK46" s="139"/>
      <c r="AL46" s="139"/>
      <c r="AM46" s="139"/>
      <c r="AN46" s="139"/>
      <c r="AO46" s="139"/>
      <c r="AP46" s="139"/>
    </row>
    <row r="47" spans="2:82" ht="21" customHeight="1">
      <c r="B47" s="1049" t="s">
        <v>2136</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7"/>
      <c r="C48" s="1088"/>
      <c r="D48" s="1088"/>
      <c r="E48" s="1088"/>
      <c r="F48" s="1089"/>
      <c r="G48" s="1045" t="str">
        <f>IF(F15=4,"R6.4～R6.5",IF(F15=5,"R6.5",""))</f>
        <v>R6.4～R6.5</v>
      </c>
      <c r="H48" s="1046"/>
      <c r="I48" s="1046"/>
      <c r="J48" s="1046"/>
      <c r="K48" s="1046"/>
      <c r="L48" s="1046"/>
      <c r="M48" s="1046"/>
      <c r="N48" s="1046"/>
      <c r="O48" s="1046"/>
      <c r="P48" s="1046"/>
      <c r="Q48" s="1046"/>
      <c r="R48" s="1046"/>
      <c r="S48" s="1046"/>
      <c r="T48" s="1046"/>
      <c r="U48" s="1046"/>
      <c r="V48" s="1046"/>
      <c r="W48" s="1046"/>
      <c r="X48" s="1046"/>
      <c r="Y48" s="1046"/>
      <c r="Z48" s="1047"/>
      <c r="AA48" s="1038" t="s">
        <v>12</v>
      </c>
      <c r="AB48" s="1039"/>
      <c r="AC48" s="1041" t="str">
        <f>IF(OR(F15=4,F15=5),"R6.6","R"&amp;D15&amp;"."&amp;F15)&amp;"～R"&amp;K15&amp;"."&amp;M15</f>
        <v>R6.6～R7.3</v>
      </c>
      <c r="AD48" s="1041"/>
      <c r="AE48" s="1041"/>
      <c r="AF48" s="1041"/>
      <c r="AG48" s="1041"/>
      <c r="AH48" s="1041"/>
      <c r="AS48" s="1015" t="str">
        <f>IFERROR(IF(AND(OR(AP58=1,AP58=2),OR(AP59=1,AP59=2),OR(AP60=1,AP60=2)),"処遇加算Ⅰ",IF(AND(OR(AP58=1,AP58=2),OR(AP59=1,AP59=2),OR(AP60=0,AP60=3)),"処遇加算Ⅱ",IF(OR(OR(AP58=1,AP58=2),OR(AP59=1,AP59=2)),"処遇加算Ⅲ",""))),"")</f>
        <v/>
      </c>
      <c r="AT48" s="1015"/>
      <c r="AU48" s="1015"/>
      <c r="AV48" s="1015"/>
      <c r="AW48" s="1015" t="str">
        <f>IFERROR(IF(AND(AP61=1,AP62=1,AP63=1),"特定加算Ⅰ",IF(AND(AP61=1,AP62=2,AP63=1),"特定加算Ⅱ",IF(OR(AP61=2,AP62=2,AP63=2),"特定加算なし",""))),"")</f>
        <v>特定加算なし</v>
      </c>
      <c r="AX48" s="1015"/>
      <c r="AY48" s="1015"/>
      <c r="AZ48" s="1015"/>
      <c r="BA48" s="1015" t="str">
        <f>IFERROR(IF(OR(L9="ベア加算",AP57=1),"ベア加算",IF(AP57=2,"ベア加算なし","")),"")</f>
        <v/>
      </c>
      <c r="BB48" s="1015"/>
      <c r="BC48" s="1015"/>
      <c r="BD48" s="1015"/>
      <c r="BE48" s="1166" t="str">
        <f>AS48&amp;AW48&amp;BA48</f>
        <v>特定加算なし</v>
      </c>
      <c r="BF48" s="1166"/>
      <c r="BG48" s="1166"/>
      <c r="BH48" s="1166"/>
      <c r="BI48" s="1166"/>
      <c r="BJ48" s="1166"/>
      <c r="BK48" s="1166"/>
      <c r="BL48" s="1166"/>
      <c r="BM48" s="1166"/>
      <c r="BN48" s="1166"/>
      <c r="BO48" s="1166"/>
      <c r="BP48" s="1166"/>
      <c r="BQ48" s="141"/>
      <c r="BR48" s="141"/>
      <c r="BS48" s="141"/>
      <c r="BT48" s="141"/>
      <c r="BU48" s="141"/>
      <c r="BV48" s="141"/>
      <c r="BW48" s="141"/>
      <c r="BX48" s="141"/>
      <c r="BY48" s="141"/>
      <c r="BZ48" s="141"/>
      <c r="CD48" s="142"/>
    </row>
    <row r="49" spans="2:86" ht="18" customHeight="1">
      <c r="B49" s="1072" t="s">
        <v>2015</v>
      </c>
      <c r="C49" s="1073"/>
      <c r="D49" s="1073"/>
      <c r="E49" s="1073"/>
      <c r="F49" s="1074"/>
      <c r="G49" s="1042" t="str">
        <f>IFERROR(IF(AND(OR(AH58=1,AH58=2),OR(AH59=1,AH59=2),OR(AH60=1,AH60=2)),"処遇加算Ⅰ",IF(AND(OR(AH58=1,AH58=2),OR(AH59=1,AH59=2),OR(AH60=0,AH60=3)),"処遇加算Ⅱ",IF(OR(OR(AH58=1,AH58=2),OR(AH59=1,AH59=2)),"処遇加算Ⅲ",""))),"")</f>
        <v/>
      </c>
      <c r="H49" s="1043"/>
      <c r="I49" s="1043"/>
      <c r="J49" s="1043"/>
      <c r="K49" s="1044"/>
      <c r="L49" s="1057" t="str">
        <f>IFERROR(IF(G9="","",IF(AND(AH61=1,AH62=1,AH63=1),"特定加算Ⅰ",IF(AND(AH61=1,AH62=2,AH63=1),"特定加算Ⅱ",IF(OR(AH61=2,AH62=2,AH63=2),"特定加算なし","")))),"")</f>
        <v/>
      </c>
      <c r="M49" s="1058"/>
      <c r="N49" s="1058"/>
      <c r="O49" s="1058"/>
      <c r="P49" s="1059"/>
      <c r="Q49" s="1078" t="str">
        <f>IFERROR(IF(OR(L9="ベア加算",AND(L9="ベア加算なし",AH57=1)),"ベア加算",IF(AH57=2,"ベア加算なし","")),"")</f>
        <v/>
      </c>
      <c r="R49" s="1043"/>
      <c r="S49" s="1043"/>
      <c r="T49" s="1043"/>
      <c r="U49" s="1079"/>
      <c r="V49" s="1080" t="s">
        <v>10</v>
      </c>
      <c r="W49" s="1081"/>
      <c r="X49" s="1081"/>
      <c r="Y49" s="1081"/>
      <c r="Z49" s="1081"/>
      <c r="AA49" s="1040"/>
      <c r="AB49" s="1040"/>
      <c r="AC49" s="1022" t="str">
        <f>IFERROR(VLOOKUP(BE48,【参考】数式用2!E6:F23,2,FALSE),"")</f>
        <v/>
      </c>
      <c r="AD49" s="1023"/>
      <c r="AE49" s="1023"/>
      <c r="AF49" s="1023"/>
      <c r="AG49" s="1023"/>
      <c r="AH49" s="1024"/>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2" t="s">
        <v>2016</v>
      </c>
      <c r="C50" s="1073"/>
      <c r="D50" s="1073"/>
      <c r="E50" s="1073"/>
      <c r="F50" s="1074"/>
      <c r="G50" s="1025" t="str">
        <f>IFERROR(VLOOKUP(Y5,【参考】数式用!$A$5:$J$37,MATCH(G49,【参考】数式用!$B$4:$J$4,0)+1,0),"")</f>
        <v/>
      </c>
      <c r="H50" s="1026"/>
      <c r="I50" s="1026"/>
      <c r="J50" s="1026"/>
      <c r="K50" s="1027"/>
      <c r="L50" s="1028" t="str">
        <f>IFERROR(VLOOKUP(Y5,【参考】数式用!$A$5:$J$37,MATCH(L49,【参考】数式用!$B$4:$J$4,0)+1,0),"")</f>
        <v/>
      </c>
      <c r="M50" s="1029"/>
      <c r="N50" s="1029"/>
      <c r="O50" s="1029"/>
      <c r="P50" s="1030"/>
      <c r="Q50" s="1031" t="str">
        <f>IFERROR(VLOOKUP(Y5,【参考】数式用!$A$5:$J$37,MATCH(Q49,【参考】数式用!$B$4:$J$4,0)+1,0),"")</f>
        <v/>
      </c>
      <c r="R50" s="1026"/>
      <c r="S50" s="1026"/>
      <c r="T50" s="1026"/>
      <c r="U50" s="1032"/>
      <c r="V50" s="1033">
        <f>SUM(G50,L50,Q50)</f>
        <v>0</v>
      </c>
      <c r="W50" s="1034"/>
      <c r="X50" s="1034"/>
      <c r="Y50" s="1034"/>
      <c r="Z50" s="1034"/>
      <c r="AA50" s="1040"/>
      <c r="AB50" s="1040"/>
      <c r="AC50" s="1035" t="str">
        <f>IFERROR(VLOOKUP(Y5,【参考】数式用!$A$5:$AB$37,MATCH(AC49,【参考】数式用!$B$4:$AB$4,0)+1,FALSE),"")</f>
        <v/>
      </c>
      <c r="AD50" s="1036"/>
      <c r="AE50" s="1036"/>
      <c r="AF50" s="1036"/>
      <c r="AG50" s="1036"/>
      <c r="AH50" s="1037"/>
      <c r="AS50" s="1014" t="s">
        <v>2046</v>
      </c>
      <c r="AT50" s="1014"/>
      <c r="AU50" s="1014"/>
      <c r="AV50" s="1014"/>
      <c r="AW50" s="1014" t="s">
        <v>2047</v>
      </c>
      <c r="AX50" s="1014"/>
      <c r="AY50" s="1014"/>
      <c r="AZ50" s="1014"/>
      <c r="BA50" s="1014" t="s">
        <v>13</v>
      </c>
      <c r="BB50" s="1014"/>
      <c r="BC50" s="1014"/>
      <c r="BD50" s="1014"/>
      <c r="BE50" s="1014" t="s">
        <v>2048</v>
      </c>
      <c r="BF50" s="1014"/>
      <c r="BG50" s="1014"/>
      <c r="BH50" s="1014"/>
      <c r="BI50" s="1014" t="s">
        <v>2051</v>
      </c>
      <c r="BJ50" s="1014"/>
      <c r="BK50" s="1014"/>
      <c r="BL50" s="1014"/>
      <c r="BM50" s="141"/>
      <c r="BN50" s="1014" t="s">
        <v>2050</v>
      </c>
      <c r="BO50" s="1014"/>
      <c r="BP50" s="1014"/>
      <c r="BQ50" s="1014"/>
      <c r="BR50" s="1014"/>
      <c r="BS50" s="1014"/>
      <c r="BT50" s="141"/>
      <c r="BV50" s="1003" t="s">
        <v>2053</v>
      </c>
      <c r="BW50" s="1004"/>
      <c r="BX50" s="1004"/>
      <c r="BY50" s="1004"/>
      <c r="BZ50" s="1004"/>
      <c r="CA50" s="1005"/>
      <c r="CD50" s="142"/>
    </row>
    <row r="51" spans="2:86" ht="17.25" customHeight="1">
      <c r="B51" s="1016" t="s">
        <v>2120</v>
      </c>
      <c r="C51" s="1017"/>
      <c r="D51" s="1017"/>
      <c r="E51" s="1017"/>
      <c r="F51" s="1018"/>
      <c r="G51" s="1048" t="str">
        <f>IFERROR(ROUNDDOWN(ROUND(AM5*G50,0),0)*H53,"")</f>
        <v/>
      </c>
      <c r="H51" s="1048"/>
      <c r="I51" s="1048"/>
      <c r="J51" s="1048"/>
      <c r="K51" s="55" t="s">
        <v>2116</v>
      </c>
      <c r="L51" s="1129" t="str">
        <f>IFERROR(ROUNDDOWN(ROUND(AM5*L50,0),0)*H53,"")</f>
        <v/>
      </c>
      <c r="M51" s="1130"/>
      <c r="N51" s="1130"/>
      <c r="O51" s="1130"/>
      <c r="P51" s="55" t="s">
        <v>2116</v>
      </c>
      <c r="Q51" s="1054" t="str">
        <f>IFERROR(ROUNDDOWN(ROUND(AM5*Q50,0),0)*H53,"")</f>
        <v/>
      </c>
      <c r="R51" s="1048"/>
      <c r="S51" s="1048"/>
      <c r="T51" s="1048"/>
      <c r="U51" s="56" t="s">
        <v>2116</v>
      </c>
      <c r="V51" s="1055">
        <f>IFERROR(SUM(G51,L51,Q51),"")</f>
        <v>0</v>
      </c>
      <c r="W51" s="1056"/>
      <c r="X51" s="1056"/>
      <c r="Y51" s="1056"/>
      <c r="Z51" s="57" t="s">
        <v>2116</v>
      </c>
      <c r="AB51" s="58"/>
      <c r="AC51" s="1054" t="str">
        <f>IFERROR(ROUNDDOWN(ROUND(AM5*AC50,0),0)*AD53,"")</f>
        <v/>
      </c>
      <c r="AD51" s="1048"/>
      <c r="AE51" s="1048"/>
      <c r="AF51" s="1048"/>
      <c r="AG51" s="1048"/>
      <c r="AH51" s="56" t="s">
        <v>2116</v>
      </c>
      <c r="AS51" s="1013" t="str">
        <f>IFERROR(ROUNDDOWN(ROUND(AM5*(G50-B10),0),0)*H53,"")</f>
        <v/>
      </c>
      <c r="AT51" s="1013"/>
      <c r="AU51" s="1013"/>
      <c r="AV51" s="1013"/>
      <c r="AW51" s="1013" t="str">
        <f>IFERROR(ROUNDDOWN(ROUND(AM5*(L50-G10),0),0)*H53,"")</f>
        <v/>
      </c>
      <c r="AX51" s="1013"/>
      <c r="AY51" s="1013"/>
      <c r="AZ51" s="1013"/>
      <c r="BA51" s="1013" t="str">
        <f>IFERROR(ROUNDDOWN(ROUND(AM5*(Q50-L10),0),0)*H53,"")</f>
        <v/>
      </c>
      <c r="BB51" s="1013"/>
      <c r="BC51" s="1013"/>
      <c r="BD51" s="1013"/>
      <c r="BE51" s="1013" t="str">
        <f>IFERROR(ROUNDDOWN(ROUND(AM5*(AC50-Q10),0),0)*AD53,"")</f>
        <v/>
      </c>
      <c r="BF51" s="1013"/>
      <c r="BG51" s="1013"/>
      <c r="BH51" s="1013"/>
      <c r="BI51" s="1013">
        <f>SUM(AS51:BH51)</f>
        <v>0</v>
      </c>
      <c r="BJ51" s="1013"/>
      <c r="BK51" s="1013"/>
      <c r="BL51" s="1013"/>
      <c r="BM51" s="141"/>
      <c r="BN51" s="1013" t="str">
        <f>IFERROR(ROUNDDOWN(ROUNDDOWN(ROUND(AM5*(VLOOKUP(Y5,【参考】数式用!$A$5:$AB$37,14,FALSE)),0),0)*AD53*0.5,0),"")</f>
        <v/>
      </c>
      <c r="BO51" s="1013"/>
      <c r="BP51" s="1013"/>
      <c r="BQ51" s="1013"/>
      <c r="BR51" s="1013"/>
      <c r="BS51" s="1013"/>
      <c r="BT51" s="141"/>
      <c r="BV51" s="1006">
        <f>IF(AND(Q49="ベア加算なし",BA48="ベア加算"),ROUNDDOWN(ROUND(AM5*VLOOKUP(Y5,【参考】数式用!$A$5:$AB$37,9,FALSE),0),0)*AD53,0)</f>
        <v>0</v>
      </c>
      <c r="BW51" s="1007"/>
      <c r="BX51" s="1007"/>
      <c r="BY51" s="1007"/>
      <c r="BZ51" s="1007"/>
      <c r="CA51" s="1008"/>
      <c r="CD51" s="142"/>
    </row>
    <row r="52" spans="2:86" ht="13.5" customHeight="1">
      <c r="B52" s="1016"/>
      <c r="C52" s="1017"/>
      <c r="D52" s="1017"/>
      <c r="E52" s="1017"/>
      <c r="F52" s="1018"/>
      <c r="G52" s="1052" t="str">
        <f>IFERROR("("&amp;TEXT(G51/H53,"#,##0円")&amp;"/月)","")</f>
        <v/>
      </c>
      <c r="H52" s="1053"/>
      <c r="I52" s="1053"/>
      <c r="J52" s="1053"/>
      <c r="K52" s="1053"/>
      <c r="L52" s="1050" t="str">
        <f>IFERROR("("&amp;TEXT(L51/H53,"#,##0円")&amp;"/月)","")</f>
        <v/>
      </c>
      <c r="M52" s="1051"/>
      <c r="N52" s="1051"/>
      <c r="O52" s="1051"/>
      <c r="P52" s="1052"/>
      <c r="Q52" s="1053" t="str">
        <f>IFERROR("("&amp;TEXT(Q51/H53,"#,##0円")&amp;"/月)","")</f>
        <v/>
      </c>
      <c r="R52" s="1053"/>
      <c r="S52" s="1053"/>
      <c r="T52" s="1053"/>
      <c r="U52" s="1053"/>
      <c r="V52" s="1053" t="str">
        <f>IFERROR("("&amp;TEXT(V51/H53,"#,##0円")&amp;"/月)","")</f>
        <v>(0円/月)</v>
      </c>
      <c r="W52" s="1053"/>
      <c r="X52" s="1053"/>
      <c r="Y52" s="1053"/>
      <c r="Z52" s="1053"/>
      <c r="AB52" s="58"/>
      <c r="AC52" s="1050" t="str">
        <f>IFERROR("("&amp;TEXT(AC51/AD53,"#,##0円")&amp;"/月)","")</f>
        <v/>
      </c>
      <c r="AD52" s="1051"/>
      <c r="AE52" s="1051"/>
      <c r="AF52" s="1051"/>
      <c r="AG52" s="1051"/>
      <c r="AH52" s="105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1" t="s">
        <v>215</v>
      </c>
      <c r="V56" s="1211"/>
      <c r="W56" s="1211"/>
      <c r="X56" s="1211"/>
      <c r="Y56" s="1211"/>
      <c r="Z56" s="1211"/>
      <c r="AA56" s="536"/>
      <c r="AB56" s="537"/>
      <c r="AC56" s="1211" t="str">
        <f>IF(F15=4,"R6.4～R6.5",IF(F15=5,"R6.5",""))</f>
        <v>R6.4～R6.5</v>
      </c>
      <c r="AD56" s="1211"/>
      <c r="AE56" s="1211"/>
      <c r="AF56" s="1211"/>
      <c r="AG56" s="1211"/>
      <c r="AH56" s="1211"/>
      <c r="AI56" s="538"/>
      <c r="AJ56" s="537"/>
      <c r="AK56" s="1211" t="str">
        <f>IF(OR(F15=4,F15=5),"R6.6","R"&amp;D15&amp;"."&amp;F15)&amp;"～R"&amp;K15&amp;"."&amp;M15</f>
        <v>R6.6～R7.3</v>
      </c>
      <c r="AL56" s="1211"/>
      <c r="AM56" s="1211"/>
      <c r="AN56" s="1211"/>
      <c r="AO56" s="1211"/>
      <c r="AP56" s="1211"/>
      <c r="AQ56" s="145"/>
      <c r="AR56" s="145"/>
      <c r="AS56" s="1172" t="s">
        <v>2202</v>
      </c>
      <c r="AT56" s="1172"/>
      <c r="AU56" s="1172"/>
      <c r="AV56" s="1172"/>
      <c r="AW56" s="1172" t="s">
        <v>2201</v>
      </c>
      <c r="AX56" s="1172"/>
      <c r="AY56" s="1172"/>
      <c r="AZ56" s="1172"/>
    </row>
    <row r="57" spans="2:86" ht="15.95" customHeight="1">
      <c r="U57" s="1212" t="s">
        <v>2054</v>
      </c>
      <c r="V57" s="1212"/>
      <c r="W57" s="1212"/>
      <c r="X57" s="1212"/>
      <c r="Y57" s="1212"/>
      <c r="Z57" s="539" t="str">
        <f>IF(AND(B9&lt;&gt;"処遇加算なし",F15=4),IF(V21="✓",1,IF(V22="✓",2,"")),"")</f>
        <v/>
      </c>
      <c r="AA57" s="536"/>
      <c r="AB57" s="537"/>
      <c r="AC57" s="1212" t="s">
        <v>2054</v>
      </c>
      <c r="AD57" s="1212"/>
      <c r="AE57" s="1212"/>
      <c r="AF57" s="1212"/>
      <c r="AG57" s="1212"/>
      <c r="AH57" s="425">
        <f>IF(AND(F15&lt;&gt;4,F15&lt;&gt;5),0,IF(AT8="○",1,0))</f>
        <v>0</v>
      </c>
      <c r="AI57" s="537"/>
      <c r="AJ57" s="537"/>
      <c r="AK57" s="1212" t="s">
        <v>2054</v>
      </c>
      <c r="AL57" s="1212"/>
      <c r="AM57" s="1212"/>
      <c r="AN57" s="1212"/>
      <c r="AO57" s="1212"/>
      <c r="AP57" s="425">
        <f>IF(AT8="○",1,0)</f>
        <v>0</v>
      </c>
      <c r="AQ57" s="145"/>
      <c r="AR57" s="145"/>
      <c r="AS57" s="1180"/>
      <c r="AT57" s="1180"/>
      <c r="AU57" s="1180"/>
      <c r="AV57" s="1180"/>
      <c r="AW57" s="1173"/>
      <c r="AX57" s="1173"/>
      <c r="AY57" s="1173"/>
      <c r="AZ57" s="1173"/>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14" t="str">
        <f>IF(OR(AND(Z58=1,AH58=3),AND(Z58=1,AP58=3),AND(Z58=2,AH58=3,AH59=3),AND(Z58=2,AP58=3,AP59=3)),"○","")</f>
        <v/>
      </c>
      <c r="AT58" s="1014"/>
      <c r="AU58" s="1014"/>
      <c r="AV58" s="1014"/>
      <c r="AW58" s="1014" t="str">
        <f>IF(OR(AND(Z58=1,AH58=2),AND(Z58=1,AP58=2),AND(Z58=2,AH58=2,AH59=2),AND(Z58=2,AP58=2,AP59=2)),"○","")</f>
        <v/>
      </c>
      <c r="AX58" s="1014"/>
      <c r="AY58" s="1014"/>
      <c r="AZ58" s="1014"/>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14" t="str">
        <f>IF(OR(AND(Z59=1,AH59=3),AND(Z59=1,AP59=3),AND(Z59=2,AH58=3,AH59=3),AND(Z59=2,AP58=3,AP59=3)),"○","")</f>
        <v/>
      </c>
      <c r="AT59" s="1014"/>
      <c r="AU59" s="1014"/>
      <c r="AV59" s="1014"/>
      <c r="AW59" s="1014" t="str">
        <f>IF(OR(AND(Z59=1,AH58=2),AND(Z59=1,AP58=2),AND(Z59=2,AH58=2,AH59=2),AND(Z59=2,AP58=2,AP59=2)),"○","")</f>
        <v/>
      </c>
      <c r="AX59" s="1014"/>
      <c r="AY59" s="1014"/>
      <c r="AZ59" s="1014"/>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174" t="str">
        <f>IF(OR(AND(Z60=1,AH60=3),AND(Z60=1,AP60=3)),"○","")</f>
        <v/>
      </c>
      <c r="AT60" s="1174"/>
      <c r="AU60" s="1174"/>
      <c r="AV60" s="1174"/>
      <c r="AW60" s="1174" t="str">
        <f>IF(OR(AND(Z60=1,AH60=2),AND(Z60=1,AP60=2)),"○","")</f>
        <v/>
      </c>
      <c r="AX60" s="1174"/>
      <c r="AY60" s="1174"/>
      <c r="AZ60" s="1174"/>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14" t="str">
        <f>IF(OR(AND(Z61=1,AH61=2),AND(Z61=1,AP61=2)),"○","")</f>
        <v/>
      </c>
      <c r="AT61" s="1014"/>
      <c r="AU61" s="1014"/>
      <c r="AV61" s="1014"/>
      <c r="AW61" s="1175" t="str">
        <f>IF(OR((AD61-AL61)&lt;0,(AD61-AT61)&lt;0),"!","")</f>
        <v/>
      </c>
      <c r="AX61" s="1175"/>
      <c r="AY61" s="1175"/>
      <c r="AZ61" s="117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14" t="str">
        <f>IF(OR(AND(Z62=1,AH62=2),AND(Z62=1,AP62=2)),"○","")</f>
        <v/>
      </c>
      <c r="AT62" s="1014"/>
      <c r="AU62" s="1014"/>
      <c r="AV62" s="1014"/>
      <c r="AW62" s="1175" t="str">
        <f>IF(OR((AD62-AL62)&lt;0,(AD62-AT62)&lt;0),"!","")</f>
        <v/>
      </c>
      <c r="AX62" s="1175"/>
      <c r="AY62" s="1175"/>
      <c r="AZ62" s="1175"/>
      <c r="BP62" s="151"/>
      <c r="BR62" s="151"/>
      <c r="BS62" s="151"/>
      <c r="BT62" s="151"/>
      <c r="BU62" s="151"/>
      <c r="BV62" s="151"/>
      <c r="BW62" s="151"/>
      <c r="BX62" s="151"/>
      <c r="BY62" s="151"/>
      <c r="BZ62" s="151"/>
      <c r="CA62" s="151"/>
      <c r="CB62" s="151"/>
      <c r="CC62" s="151"/>
      <c r="CD62" s="151"/>
      <c r="CE62" s="151"/>
      <c r="CF62" s="151"/>
      <c r="CH62" s="154"/>
    </row>
    <row r="63" spans="2:86" ht="15.95" customHeight="1">
      <c r="U63" s="1212" t="s">
        <v>2060</v>
      </c>
      <c r="V63" s="1212"/>
      <c r="W63" s="1212"/>
      <c r="X63" s="1212"/>
      <c r="Y63" s="1212"/>
      <c r="Z63" s="539" t="str">
        <f>IF(AND(B9&lt;&gt;"処遇加算なし",F15=4),IF(V44="✓",1,IF(V45="✓",2,"")),"")</f>
        <v/>
      </c>
      <c r="AA63" s="536"/>
      <c r="AB63" s="537"/>
      <c r="AC63" s="1212" t="s">
        <v>2060</v>
      </c>
      <c r="AD63" s="1212"/>
      <c r="AE63" s="1212"/>
      <c r="AF63" s="1212"/>
      <c r="AG63" s="1212"/>
      <c r="AH63" s="425">
        <f>IF(AND(F15&lt;&gt;4,F15&lt;&gt;5),0,IF(AZ8="○",1,2))</f>
        <v>2</v>
      </c>
      <c r="AI63" s="537"/>
      <c r="AJ63" s="537"/>
      <c r="AK63" s="1212" t="s">
        <v>2060</v>
      </c>
      <c r="AL63" s="1212"/>
      <c r="AM63" s="1212"/>
      <c r="AN63" s="1212"/>
      <c r="AO63" s="1212"/>
      <c r="AP63" s="425">
        <f>IF(AZ8="○",1,2)</f>
        <v>2</v>
      </c>
      <c r="AQ63" s="145"/>
      <c r="AR63" s="145"/>
      <c r="AS63" s="1014" t="str">
        <f>IF(OR(AND(Z63=1,AH63=2),AND(Z63=1,AP63=2)),"○","")</f>
        <v/>
      </c>
      <c r="AT63" s="1014"/>
      <c r="AU63" s="1014"/>
      <c r="AV63" s="1014"/>
      <c r="AW63" s="1175" t="str">
        <f>IF(OR((AD63-AL63)&lt;0,(AD63-AT63)&lt;0),"!","")</f>
        <v/>
      </c>
      <c r="AX63" s="1175"/>
      <c r="AY63" s="1175"/>
      <c r="AZ63" s="117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3D94C75-FAA5-4DF9-BBBB-706FF0686483}">
      <formula1>サービス名</formula1>
    </dataValidation>
    <dataValidation type="list" allowBlank="1" showInputMessage="1" showErrorMessage="1" sqref="M5:O5" xr:uid="{BCFBCABE-A38A-49EC-B3C2-9589F8C6DA2B}">
      <formula1>INDIRECT(J5)</formula1>
    </dataValidation>
    <dataValidation type="list" allowBlank="1" showInputMessage="1" showErrorMessage="1" sqref="M15:M16" xr:uid="{C5311465-BC15-4AC3-B7CA-D2597DF0B6A1}">
      <formula1>"1,2,3,6,7,8,9,10,11,12"</formula1>
    </dataValidation>
    <dataValidation type="list" allowBlank="1" showInputMessage="1" showErrorMessage="1" sqref="K15:K16 D15:D16" xr:uid="{22282EF8-F9CF-406E-89C7-46683B6AC4B6}">
      <formula1>"6,7"</formula1>
    </dataValidation>
    <dataValidation type="textLength" operator="equal" allowBlank="1" showInputMessage="1" showErrorMessage="1" error="10桁の事業所番号を入力してください。_x000a_（桁数が異なるとエラーになります）" sqref="B5:F5" xr:uid="{856C0FE3-903E-4B2F-834A-2640F1264614}">
      <formula1>10</formula1>
    </dataValidation>
    <dataValidation type="list" allowBlank="1" showInputMessage="1" showErrorMessage="1" sqref="AD41:AH41" xr:uid="{DB7285BF-9285-4B9B-9EC3-F20142587229}">
      <formula1>INDIRECT(BF1)</formula1>
    </dataValidation>
    <dataValidation type="list" allowBlank="1" showInputMessage="1" showErrorMessage="1" sqref="AL41:AP41" xr:uid="{0466F6BE-5C55-4C4E-9FF0-4121847C2F11}">
      <formula1>INDIRECT(BF1)</formula1>
    </dataValidation>
    <dataValidation type="whole" operator="greaterThanOrEqual" allowBlank="1" showInputMessage="1" showErrorMessage="1" prompt="要件を満たす職員数を記入してください。" sqref="AG37:AH37 AO37:AP37" xr:uid="{C83C0181-BF8C-499A-8FDC-B05277774FB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4FB8940-9C4F-4981-B39B-6BB4A7D1CD8C}">
          <x14:formula1>
            <xm:f>【参考】数式用3!$A$3:$A$49</xm:f>
          </x14:formula1>
          <xm:sqref>J5:L5</xm:sqref>
        </x14:dataValidation>
        <x14:dataValidation type="list" allowBlank="1" showInputMessage="1" showErrorMessage="1" xr:uid="{C419D320-8235-4B25-92F3-4FBC5C524992}">
          <x14:formula1>
            <xm:f>【参考】数式用!$I$4:$J$4</xm:f>
          </x14:formula1>
          <xm:sqref>L9</xm:sqref>
        </x14:dataValidation>
        <x14:dataValidation type="list" allowBlank="1" showInputMessage="1" showErrorMessage="1" xr:uid="{51EDEEEF-87E5-4A2C-9D50-DED0DDAC57EC}">
          <x14:formula1>
            <xm:f>【参考】数式用!$F$4:$H$4</xm:f>
          </x14:formula1>
          <xm:sqref>G9</xm:sqref>
        </x14:dataValidation>
        <x14:dataValidation type="list" allowBlank="1" showInputMessage="1" showErrorMessage="1" xr:uid="{B05B7FF7-52F8-4D94-A0C4-C7173D5D0FCB}">
          <x14:formula1>
            <xm:f>【参考】数式用!$B$4:$E$4</xm:f>
          </x14:formula1>
          <xm:sqref>B9:F9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648A0-F7AB-4E0A-BE58-D1933940F685}">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3" t="s">
        <v>2329</v>
      </c>
      <c r="O1" s="1163"/>
      <c r="P1" s="1163"/>
      <c r="Q1" s="1163"/>
      <c r="R1" s="1163"/>
      <c r="S1" s="1163"/>
      <c r="T1" s="1163"/>
      <c r="U1" s="1163"/>
      <c r="V1" s="1163"/>
      <c r="W1" s="1163"/>
      <c r="X1" s="1163"/>
      <c r="Y1" s="1163"/>
      <c r="Z1" s="1163"/>
      <c r="AA1" s="1163"/>
      <c r="AB1" s="1163"/>
      <c r="AC1" s="1163"/>
      <c r="AD1" s="1163"/>
      <c r="AE1" s="1163"/>
      <c r="AF1" s="1009" t="s">
        <v>25</v>
      </c>
      <c r="AG1" s="1009"/>
      <c r="AH1" s="1009"/>
      <c r="AI1" s="1010" t="str">
        <f>IF(G5="","",G5)</f>
        <v/>
      </c>
      <c r="AJ1" s="1010"/>
      <c r="AK1" s="1010"/>
      <c r="AL1" s="1010"/>
      <c r="AM1" s="1010"/>
      <c r="AN1" s="1010"/>
      <c r="AO1" s="1010"/>
      <c r="AP1" s="1010"/>
      <c r="AS1" s="1177" t="str">
        <f>B9&amp;G9&amp;L9</f>
        <v/>
      </c>
      <c r="AT1" s="1178"/>
      <c r="AU1" s="1178"/>
      <c r="AV1" s="1178"/>
      <c r="AW1" s="1178"/>
      <c r="AX1" s="1178"/>
      <c r="AY1" s="1178"/>
      <c r="AZ1" s="1178"/>
      <c r="BA1" s="1178"/>
      <c r="BB1" s="1178"/>
      <c r="BC1" s="1178"/>
      <c r="BD1" s="1178"/>
      <c r="BE1" s="1179"/>
      <c r="BF1" s="1176" t="str">
        <f>IFERROR(VLOOKUP(Y5,【参考】数式用!$AH$2:$AI$34,2,FALSE),"")</f>
        <v/>
      </c>
      <c r="BG1" s="1176"/>
      <c r="BH1" s="1176"/>
      <c r="BI1" s="1176"/>
      <c r="BJ1" s="1176"/>
      <c r="BK1" s="1176"/>
      <c r="BL1" s="1176"/>
      <c r="BM1" s="1176"/>
      <c r="BN1" s="1176"/>
      <c r="BO1" s="1176"/>
      <c r="BP1" s="1176"/>
      <c r="CE1" s="74" t="s">
        <v>2189</v>
      </c>
    </row>
    <row r="2" spans="1:88" s="75" customFormat="1" ht="19.5" customHeight="1" thickBot="1">
      <c r="C2" s="73"/>
      <c r="D2" s="73"/>
      <c r="E2" s="73"/>
      <c r="F2" s="73"/>
      <c r="G2" s="73"/>
      <c r="H2" s="73"/>
      <c r="I2" s="73"/>
      <c r="J2" s="73"/>
      <c r="K2" s="73"/>
      <c r="L2" s="73"/>
      <c r="M2" s="73"/>
      <c r="N2" s="1163"/>
      <c r="O2" s="1163"/>
      <c r="P2" s="1163"/>
      <c r="Q2" s="1163"/>
      <c r="R2" s="1163"/>
      <c r="S2" s="1163"/>
      <c r="T2" s="1163"/>
      <c r="U2" s="1163"/>
      <c r="V2" s="1163"/>
      <c r="W2" s="1163"/>
      <c r="X2" s="1163"/>
      <c r="Y2" s="1163"/>
      <c r="Z2" s="1163"/>
      <c r="AA2" s="1163"/>
      <c r="AB2" s="1163"/>
      <c r="AC2" s="1163"/>
      <c r="AD2" s="1163"/>
      <c r="AE2" s="1163"/>
      <c r="AF2" s="73"/>
      <c r="AG2" s="73"/>
      <c r="AH2" s="73"/>
      <c r="AI2" s="73"/>
      <c r="AJ2" s="73"/>
      <c r="AK2" s="73"/>
      <c r="AL2" s="73"/>
      <c r="AM2" s="73"/>
      <c r="AN2" s="73"/>
      <c r="AO2" s="73"/>
      <c r="AP2" s="73"/>
      <c r="AQ2" s="436"/>
      <c r="AR2" s="436"/>
      <c r="CE2" s="1001" t="s">
        <v>2192</v>
      </c>
      <c r="CF2" s="1001"/>
      <c r="CG2" s="1001"/>
      <c r="CH2" s="1001"/>
      <c r="CI2" s="982" t="str">
        <f>IF(AI1&lt;&gt;"",1,"")</f>
        <v/>
      </c>
      <c r="CJ2" s="983"/>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1" t="s">
        <v>2186</v>
      </c>
      <c r="CF3" s="1001"/>
      <c r="CG3" s="1001"/>
      <c r="CH3" s="1001"/>
      <c r="CI3" s="987" t="str">
        <f>IF(AND(L9="ベア加算",Q49="ベア加算"),1,"")</f>
        <v/>
      </c>
      <c r="CJ3" s="988"/>
    </row>
    <row r="4" spans="1:88" ht="28.5" customHeight="1">
      <c r="B4" s="1082" t="s">
        <v>2237</v>
      </c>
      <c r="C4" s="1082"/>
      <c r="D4" s="1082"/>
      <c r="E4" s="1082"/>
      <c r="F4" s="1082"/>
      <c r="G4" s="1083" t="s">
        <v>0</v>
      </c>
      <c r="H4" s="1083"/>
      <c r="I4" s="1083"/>
      <c r="J4" s="1084" t="s">
        <v>1</v>
      </c>
      <c r="K4" s="1085"/>
      <c r="L4" s="1085"/>
      <c r="M4" s="1085"/>
      <c r="N4" s="1085"/>
      <c r="O4" s="1086"/>
      <c r="P4" s="1193" t="s">
        <v>2</v>
      </c>
      <c r="Q4" s="1194"/>
      <c r="R4" s="1194"/>
      <c r="S4" s="1194"/>
      <c r="T4" s="1194"/>
      <c r="U4" s="1194"/>
      <c r="V4" s="1194"/>
      <c r="W4" s="1194"/>
      <c r="X4" s="1195"/>
      <c r="Y4" s="1084" t="s">
        <v>3</v>
      </c>
      <c r="Z4" s="1085"/>
      <c r="AA4" s="1085"/>
      <c r="AB4" s="1085"/>
      <c r="AC4" s="1085"/>
      <c r="AD4" s="1086"/>
      <c r="AE4" s="1125" t="s">
        <v>2317</v>
      </c>
      <c r="AF4" s="1126"/>
      <c r="AG4" s="1126"/>
      <c r="AH4" s="1127"/>
      <c r="AI4" s="1125" t="s">
        <v>2318</v>
      </c>
      <c r="AJ4" s="1126"/>
      <c r="AK4" s="1126"/>
      <c r="AL4" s="1127"/>
      <c r="AM4" s="1125" t="s">
        <v>2319</v>
      </c>
      <c r="AN4" s="1126"/>
      <c r="AO4" s="1126"/>
      <c r="AP4" s="1127"/>
      <c r="AS4" s="83"/>
      <c r="AT4" s="1181" t="s">
        <v>2095</v>
      </c>
      <c r="AU4" s="1181" t="s">
        <v>2055</v>
      </c>
      <c r="AV4" s="1181" t="s">
        <v>2056</v>
      </c>
      <c r="AW4" s="1181" t="s">
        <v>2057</v>
      </c>
      <c r="AX4" s="1181" t="s">
        <v>2058</v>
      </c>
      <c r="AY4" s="1181" t="s">
        <v>2059</v>
      </c>
      <c r="AZ4" s="1181" t="s">
        <v>2094</v>
      </c>
      <c r="BA4" s="84"/>
      <c r="CE4" s="1001" t="s">
        <v>2191</v>
      </c>
      <c r="CF4" s="1001"/>
      <c r="CG4" s="1001"/>
      <c r="CH4" s="1001"/>
      <c r="CI4" s="989" t="str">
        <f>IF(OR(OR(G49="処遇加算Ⅰ",G49="処遇加算Ⅱ"),OR(AS48="処遇加算Ⅰ",AS48="処遇加算Ⅱ")),1,"")</f>
        <v/>
      </c>
      <c r="CJ4" s="990"/>
    </row>
    <row r="5" spans="1:88" ht="33" customHeight="1">
      <c r="B5" s="1141"/>
      <c r="C5" s="1141"/>
      <c r="D5" s="1141"/>
      <c r="E5" s="1141"/>
      <c r="F5" s="1141"/>
      <c r="G5" s="1142"/>
      <c r="H5" s="1142"/>
      <c r="I5" s="1142"/>
      <c r="J5" s="1143"/>
      <c r="K5" s="1143"/>
      <c r="L5" s="1143"/>
      <c r="M5" s="1144"/>
      <c r="N5" s="1144"/>
      <c r="O5" s="1144"/>
      <c r="P5" s="1215"/>
      <c r="Q5" s="1216"/>
      <c r="R5" s="1216"/>
      <c r="S5" s="1216"/>
      <c r="T5" s="1216"/>
      <c r="U5" s="1216"/>
      <c r="V5" s="1216"/>
      <c r="W5" s="1216"/>
      <c r="X5" s="1217"/>
      <c r="Y5" s="1128"/>
      <c r="Z5" s="1128"/>
      <c r="AA5" s="1128"/>
      <c r="AB5" s="1128"/>
      <c r="AC5" s="1128"/>
      <c r="AD5" s="1128"/>
      <c r="AE5" s="1196"/>
      <c r="AF5" s="1197"/>
      <c r="AG5" s="1197"/>
      <c r="AH5" s="1198"/>
      <c r="AI5" s="1196"/>
      <c r="AJ5" s="1197"/>
      <c r="AK5" s="1197"/>
      <c r="AL5" s="1198"/>
      <c r="AM5" s="1199">
        <f>AE5-AI5</f>
        <v>0</v>
      </c>
      <c r="AN5" s="1200"/>
      <c r="AO5" s="1200"/>
      <c r="AP5" s="1201"/>
      <c r="AS5" s="83"/>
      <c r="AT5" s="1182"/>
      <c r="AU5" s="1182"/>
      <c r="AV5" s="1182"/>
      <c r="AW5" s="1182"/>
      <c r="AX5" s="1182"/>
      <c r="AY5" s="1182"/>
      <c r="AZ5" s="1182"/>
      <c r="BA5" s="84"/>
      <c r="CE5" s="1001" t="s">
        <v>2185</v>
      </c>
      <c r="CF5" s="1001"/>
      <c r="CG5" s="1001"/>
      <c r="CH5" s="1001"/>
      <c r="CI5" s="989" t="str">
        <f>IF(OR(G49="処遇加算Ⅰ",AS48="処遇加算Ⅰ"),1,"")</f>
        <v/>
      </c>
      <c r="CJ5" s="990"/>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2"/>
      <c r="AU6" s="1182"/>
      <c r="AV6" s="1182"/>
      <c r="AW6" s="1182"/>
      <c r="AX6" s="1182"/>
      <c r="AY6" s="1182"/>
      <c r="AZ6" s="1182"/>
      <c r="BA6" s="84"/>
      <c r="CE6" s="1001" t="s">
        <v>2188</v>
      </c>
      <c r="CF6" s="1001"/>
      <c r="CG6" s="1001"/>
      <c r="CH6" s="1001"/>
      <c r="CI6" s="989" t="str">
        <f>IF(OR(AH61=1,AP61=1),1,"")</f>
        <v/>
      </c>
      <c r="CJ6" s="990"/>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3"/>
      <c r="AU7" s="1183"/>
      <c r="AV7" s="1183"/>
      <c r="AW7" s="1183"/>
      <c r="AX7" s="1183"/>
      <c r="AY7" s="1183"/>
      <c r="AZ7" s="1183"/>
      <c r="BA7" s="84"/>
      <c r="CE7" s="1002" t="s">
        <v>2187</v>
      </c>
      <c r="CF7" s="1002"/>
      <c r="CG7" s="1002"/>
      <c r="CH7" s="1002"/>
      <c r="CI7" s="989" t="str">
        <f>IF(AND(AH62=1,AD41=""),1,"")</f>
        <v/>
      </c>
      <c r="CJ7" s="990"/>
    </row>
    <row r="8" spans="1:88" ht="17.25" customHeight="1" thickBot="1">
      <c r="B8" s="1045" t="s">
        <v>2145</v>
      </c>
      <c r="C8" s="1046"/>
      <c r="D8" s="1046"/>
      <c r="E8" s="1046"/>
      <c r="F8" s="1046"/>
      <c r="G8" s="1046"/>
      <c r="H8" s="1046"/>
      <c r="I8" s="1046"/>
      <c r="J8" s="1046"/>
      <c r="K8" s="1046"/>
      <c r="L8" s="1046"/>
      <c r="M8" s="1046"/>
      <c r="N8" s="1046"/>
      <c r="O8" s="1046"/>
      <c r="P8" s="1046"/>
      <c r="Q8" s="1046"/>
      <c r="R8" s="1046"/>
      <c r="S8" s="1047"/>
      <c r="T8" s="1038" t="s">
        <v>12</v>
      </c>
      <c r="U8" s="1039"/>
      <c r="V8" s="1202" t="str">
        <f>IFERROR(IF(VLOOKUP(AS1,【参考】数式用2!E6:L23,3,FALSE)="","",VLOOKUP(AS1,【参考】数式用2!E6:L23,3,FALSE)),"")</f>
        <v/>
      </c>
      <c r="W8" s="1203"/>
      <c r="X8" s="1203"/>
      <c r="Y8" s="1203"/>
      <c r="Z8" s="1204"/>
      <c r="AA8" s="1184" t="str">
        <f>IFERROR(VLOOKUP(AS1,【参考】数式用2!E6:L23,4,FALSE),"")</f>
        <v/>
      </c>
      <c r="AB8" s="1184"/>
      <c r="AC8" s="1184"/>
      <c r="AD8" s="1184"/>
      <c r="AE8" s="1184"/>
      <c r="AF8" s="1184"/>
      <c r="AG8" s="1184"/>
      <c r="AH8" s="1184"/>
      <c r="AI8" s="1184"/>
      <c r="AJ8" s="1184"/>
      <c r="AK8" s="1184"/>
      <c r="AL8" s="1184"/>
      <c r="AM8" s="1184"/>
      <c r="AN8" s="1184"/>
      <c r="AO8" s="1184"/>
      <c r="AP8" s="1185"/>
      <c r="AS8" s="83"/>
      <c r="AT8" s="985" t="str">
        <f>IF(L9="ベア加算","",IF(OR(V8="新加算Ⅰ",V8="新加算Ⅱ",V8="新加算Ⅲ",V8="新加算Ⅳ"),"○",""))</f>
        <v/>
      </c>
      <c r="AU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5" t="str">
        <f>IF(OR(V8="新加算Ⅰ",V8="新加算Ⅱ",V8="新加算Ⅲ",V8="新加算Ⅴ(１)",V8="新加算Ⅴ(３)",V8="新加算Ⅴ(８)"),"○","")</f>
        <v/>
      </c>
      <c r="AX8" s="985" t="str">
        <f>IF(OR(V8="新加算Ⅰ",V8="新加算Ⅱ",V8="新加算Ⅴ(１)",V8="新加算Ⅴ(２)",V8="新加算Ⅴ(３)",V8="新加算Ⅴ(４)",V8="新加算Ⅴ(５)",V8="新加算Ⅴ(６)",V8="新加算Ⅴ(７)",V8="新加算Ⅴ(９)",V8="新加算Ⅴ(10)",V8="新加算Ⅴ(12)"),"○","")</f>
        <v/>
      </c>
      <c r="AY8" s="985" t="str">
        <f>IF(OR(V8="新加算Ⅰ",V8="新加算Ⅴ(１)",V8="新加算Ⅴ(２)",V8="新加算Ⅴ(５)",V8="新加算Ⅴ(７)",V8="新加算Ⅴ(10)"),"○","")</f>
        <v/>
      </c>
      <c r="AZ8" s="985" t="str">
        <f>IF(OR(V8="新加算Ⅰ",V8="新加算Ⅱ",V8="新加算Ⅴ(１)",V8="新加算Ⅴ(２)",V8="新加算Ⅴ(３)",V8="新加算Ⅴ(４)",V8="新加算Ⅴ(５)",V8="新加算Ⅴ(６)",V8="新加算Ⅴ(７)",V8="新加算Ⅴ(９)",V8="新加算Ⅴ(10)",V8="新加算Ⅴ(12)"),"○","")</f>
        <v/>
      </c>
      <c r="BA8" s="84"/>
      <c r="CE8" s="1002" t="s">
        <v>2187</v>
      </c>
      <c r="CF8" s="1002"/>
      <c r="CG8" s="1002"/>
      <c r="CH8" s="1002"/>
      <c r="CI8" s="989" t="str">
        <f>IF(AND(AP62=1,AL41=""),1,"")</f>
        <v/>
      </c>
      <c r="CJ8" s="990"/>
    </row>
    <row r="9" spans="1:88" ht="26.25" customHeight="1">
      <c r="B9" s="1091"/>
      <c r="C9" s="1092"/>
      <c r="D9" s="1092"/>
      <c r="E9" s="1092"/>
      <c r="F9" s="1093"/>
      <c r="G9" s="1094"/>
      <c r="H9" s="1095"/>
      <c r="I9" s="1095"/>
      <c r="J9" s="1095"/>
      <c r="K9" s="1096"/>
      <c r="L9" s="1097"/>
      <c r="M9" s="1098"/>
      <c r="N9" s="1098"/>
      <c r="O9" s="1098"/>
      <c r="P9" s="1099"/>
      <c r="Q9" s="1145" t="s">
        <v>2051</v>
      </c>
      <c r="R9" s="1146"/>
      <c r="S9" s="1146"/>
      <c r="T9" s="1038"/>
      <c r="U9" s="1039"/>
      <c r="V9" s="1205" t="str">
        <f>IFERROR(VLOOKUP(Y5,【参考】数式用!$A$5:$AB$37,MATCH(V8,【参考】数式用!$B$4:$AB$4,0)+1,FALSE),"")</f>
        <v/>
      </c>
      <c r="W9" s="1206"/>
      <c r="X9" s="1206"/>
      <c r="Y9" s="1206"/>
      <c r="Z9" s="1207"/>
      <c r="AA9" s="1186"/>
      <c r="AB9" s="1186"/>
      <c r="AC9" s="1186"/>
      <c r="AD9" s="1186"/>
      <c r="AE9" s="1186"/>
      <c r="AF9" s="1186"/>
      <c r="AG9" s="1186"/>
      <c r="AH9" s="1186"/>
      <c r="AI9" s="1186"/>
      <c r="AJ9" s="1186"/>
      <c r="AK9" s="1186"/>
      <c r="AL9" s="1186"/>
      <c r="AM9" s="1186"/>
      <c r="AN9" s="1186"/>
      <c r="AO9" s="1186"/>
      <c r="AP9" s="1187"/>
      <c r="AS9" s="83"/>
      <c r="AT9" s="986"/>
      <c r="AU9" s="986"/>
      <c r="AV9" s="986"/>
      <c r="AW9" s="986"/>
      <c r="AX9" s="986"/>
      <c r="AY9" s="986"/>
      <c r="AZ9" s="986"/>
      <c r="BA9" s="84"/>
      <c r="CE9" s="1001" t="s">
        <v>2187</v>
      </c>
      <c r="CF9" s="1001"/>
      <c r="CG9" s="1001"/>
      <c r="CH9" s="1001"/>
      <c r="CI9" s="989" t="str">
        <f>IF(OR(AH62=1,AP62=1),1,"")</f>
        <v/>
      </c>
      <c r="CJ9" s="990"/>
    </row>
    <row r="10" spans="1:88" ht="11.25" customHeight="1">
      <c r="B10" s="1100" t="str">
        <f>IFERROR(VLOOKUP(Y5,【参考】数式用!$A$5:$J$37,MATCH(B9,【参考】数式用!$B$4:$J$4,0)+1,0),"")</f>
        <v/>
      </c>
      <c r="C10" s="1101"/>
      <c r="D10" s="1101"/>
      <c r="E10" s="1101"/>
      <c r="F10" s="1102"/>
      <c r="G10" s="1100" t="str">
        <f>IFERROR(VLOOKUP(Y5,【参考】数式用!$A$5:$J$37,MATCH(G9,【参考】数式用!$B$4:$J$4,0)+1,0),"")</f>
        <v/>
      </c>
      <c r="H10" s="1101"/>
      <c r="I10" s="1101"/>
      <c r="J10" s="1101"/>
      <c r="K10" s="1102"/>
      <c r="L10" s="1106" t="str">
        <f>IFERROR(VLOOKUP(Y5,【参考】数式用!$A$5:$J$37,MATCH(L9,【参考】数式用!$B$4:$J$4,0)+1,0),"")</f>
        <v/>
      </c>
      <c r="M10" s="1107"/>
      <c r="N10" s="1107"/>
      <c r="O10" s="1107"/>
      <c r="P10" s="1108"/>
      <c r="Q10" s="1033">
        <f>SUM(B10,G10,L10)</f>
        <v>0</v>
      </c>
      <c r="R10" s="1034"/>
      <c r="S10" s="1034"/>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1" t="s">
        <v>2190</v>
      </c>
      <c r="CF10" s="1001"/>
      <c r="CG10" s="1001"/>
      <c r="CH10" s="1001"/>
      <c r="CI10" s="989">
        <f>IF(OR(AH63=1,AP63=1),1,0)</f>
        <v>0</v>
      </c>
      <c r="CJ10" s="990"/>
    </row>
    <row r="11" spans="1:88" s="94" customFormat="1" ht="20.25" customHeight="1" thickBot="1">
      <c r="B11" s="1103"/>
      <c r="C11" s="1104"/>
      <c r="D11" s="1104"/>
      <c r="E11" s="1104"/>
      <c r="F11" s="1105"/>
      <c r="G11" s="1103"/>
      <c r="H11" s="1104"/>
      <c r="I11" s="1104"/>
      <c r="J11" s="1104"/>
      <c r="K11" s="1105"/>
      <c r="L11" s="1109"/>
      <c r="M11" s="1110"/>
      <c r="N11" s="1110"/>
      <c r="O11" s="1110"/>
      <c r="P11" s="1111"/>
      <c r="Q11" s="1033"/>
      <c r="R11" s="1034"/>
      <c r="S11" s="1034"/>
      <c r="T11" s="1040"/>
      <c r="U11" s="1039"/>
      <c r="V11" s="1124" t="str">
        <f>IFERROR(IF(VLOOKUP(AS1,【参考】数式用2!E6:L23,5,FALSE)="","",VLOOKUP(AS1,【参考】数式用2!E6:L23,5,FALSE)),"")</f>
        <v/>
      </c>
      <c r="W11" s="1124"/>
      <c r="X11" s="1124"/>
      <c r="Y11" s="1124"/>
      <c r="Z11" s="1124"/>
      <c r="AA11" s="1184" t="str">
        <f>IFERROR(VLOOKUP(AS1,【参考】数式用2!E6:L23,6,FALSE),"")</f>
        <v/>
      </c>
      <c r="AB11" s="1184"/>
      <c r="AC11" s="1184"/>
      <c r="AD11" s="1184"/>
      <c r="AE11" s="1184"/>
      <c r="AF11" s="1184"/>
      <c r="AG11" s="1184"/>
      <c r="AH11" s="1184"/>
      <c r="AI11" s="1184"/>
      <c r="AJ11" s="1184"/>
      <c r="AK11" s="1184"/>
      <c r="AL11" s="1184"/>
      <c r="AM11" s="1184"/>
      <c r="AN11" s="1184"/>
      <c r="AO11" s="1184"/>
      <c r="AP11" s="1185"/>
      <c r="AS11" s="99"/>
      <c r="AT11" s="985" t="str">
        <f>IF(L9="ベア加算","",IF(OR(V11="新加算Ⅰ",V11="新加算Ⅱ",V11="新加算Ⅲ",V11="新加算Ⅳ"),"○",""))</f>
        <v/>
      </c>
      <c r="AU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5" t="str">
        <f>IF(OR(V11="新加算Ⅰ",V11="新加算Ⅱ",V11="新加算Ⅲ",V11="新加算Ⅴ(１)",V11="新加算Ⅴ(３)",V11="新加算Ⅴ(８)"),"○","")</f>
        <v/>
      </c>
      <c r="AX11" s="985" t="str">
        <f>IF(OR(V11="新加算Ⅰ",V11="新加算Ⅱ",V11="新加算Ⅴ(１)",V11="新加算Ⅴ(２)",V11="新加算Ⅴ(３)",V11="新加算Ⅴ(４)",V11="新加算Ⅴ(５)",V11="新加算Ⅴ(６)",V11="新加算Ⅴ(７)",V11="新加算Ⅴ(９)",V11="新加算Ⅴ(10)",V11="新加算Ⅴ(12)"),"○","")</f>
        <v/>
      </c>
      <c r="AY11" s="985" t="str">
        <f>IF(OR(V11="新加算Ⅰ",V11="新加算Ⅴ(１)",V11="新加算Ⅴ(２)",V11="新加算Ⅴ(５)",V11="新加算Ⅴ(７)",V11="新加算Ⅴ(10)"),"○","")</f>
        <v/>
      </c>
      <c r="AZ11" s="98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0"/>
      <c r="D12" s="1140"/>
      <c r="E12" s="1140"/>
      <c r="F12" s="1140"/>
      <c r="G12" s="1140"/>
      <c r="H12" s="1140"/>
      <c r="I12" s="1140"/>
      <c r="J12" s="1140"/>
      <c r="K12" s="1140"/>
      <c r="L12" s="1140"/>
      <c r="M12" s="1140"/>
      <c r="N12" s="1140"/>
      <c r="O12" s="1140"/>
      <c r="P12" s="1140"/>
      <c r="Q12" s="1140"/>
      <c r="R12" s="1140"/>
      <c r="S12" s="1140"/>
      <c r="T12" s="1040"/>
      <c r="U12" s="1039"/>
      <c r="V12" s="1214" t="str">
        <f>IFERROR(VLOOKUP(Y5,【参考】数式用!$A$5:$AB$37,MATCH(V11,【参考】数式用!$B$4:$AB$4,0)+1,FALSE),"")</f>
        <v/>
      </c>
      <c r="W12" s="1214"/>
      <c r="X12" s="1214"/>
      <c r="Y12" s="1214"/>
      <c r="Z12" s="1214"/>
      <c r="AA12" s="1186"/>
      <c r="AB12" s="1186"/>
      <c r="AC12" s="1186"/>
      <c r="AD12" s="1186"/>
      <c r="AE12" s="1186"/>
      <c r="AF12" s="1186"/>
      <c r="AG12" s="1186"/>
      <c r="AH12" s="1186"/>
      <c r="AI12" s="1186"/>
      <c r="AJ12" s="1186"/>
      <c r="AK12" s="1186"/>
      <c r="AL12" s="1186"/>
      <c r="AM12" s="1186"/>
      <c r="AN12" s="1186"/>
      <c r="AO12" s="1186"/>
      <c r="AP12" s="1187"/>
      <c r="AS12" s="83"/>
      <c r="AT12" s="986"/>
      <c r="AU12" s="986"/>
      <c r="AV12" s="986"/>
      <c r="AW12" s="986"/>
      <c r="AX12" s="986"/>
      <c r="AY12" s="986"/>
      <c r="AZ12" s="986"/>
      <c r="BA12" s="84"/>
    </row>
    <row r="13" spans="1:88" ht="12" customHeight="1">
      <c r="A13" s="78"/>
      <c r="B13" s="1156" t="s">
        <v>2115</v>
      </c>
      <c r="C13" s="1157"/>
      <c r="D13" s="1157"/>
      <c r="E13" s="1157"/>
      <c r="F13" s="1157"/>
      <c r="G13" s="1157"/>
      <c r="H13" s="1157"/>
      <c r="I13" s="1157"/>
      <c r="J13" s="1157"/>
      <c r="K13" s="1157"/>
      <c r="L13" s="1157"/>
      <c r="M13" s="1157"/>
      <c r="N13" s="1157"/>
      <c r="O13" s="1157"/>
      <c r="P13" s="1157"/>
      <c r="Q13" s="1157"/>
      <c r="R13" s="1157"/>
      <c r="S13" s="115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59"/>
      <c r="C14" s="1160"/>
      <c r="D14" s="1160"/>
      <c r="E14" s="1160"/>
      <c r="F14" s="1160"/>
      <c r="G14" s="1160"/>
      <c r="H14" s="1160"/>
      <c r="I14" s="1160"/>
      <c r="J14" s="1160"/>
      <c r="K14" s="1160"/>
      <c r="L14" s="1160"/>
      <c r="M14" s="1160"/>
      <c r="N14" s="1160"/>
      <c r="O14" s="1160"/>
      <c r="P14" s="1160"/>
      <c r="Q14" s="1160"/>
      <c r="R14" s="1160"/>
      <c r="S14" s="1161"/>
      <c r="U14" s="434"/>
      <c r="V14" s="1124" t="str">
        <f>IFERROR(IF(VLOOKUP(AS1,【参考】数式用2!E6:L23,7,FALSE)="","",VLOOKUP(AS1,【参考】数式用2!E6:L23,7,FALSE)),"")</f>
        <v/>
      </c>
      <c r="W14" s="1124"/>
      <c r="X14" s="1124"/>
      <c r="Y14" s="1124"/>
      <c r="Z14" s="1124"/>
      <c r="AA14" s="1188" t="str">
        <f>IFERROR(VLOOKUP(AS1,【参考】数式用2!E6:L23,8,FALSE),"")</f>
        <v/>
      </c>
      <c r="AB14" s="1184"/>
      <c r="AC14" s="1184"/>
      <c r="AD14" s="1184"/>
      <c r="AE14" s="1184"/>
      <c r="AF14" s="1184"/>
      <c r="AG14" s="1184"/>
      <c r="AH14" s="1184"/>
      <c r="AI14" s="1184"/>
      <c r="AJ14" s="1184"/>
      <c r="AK14" s="1184"/>
      <c r="AL14" s="1184"/>
      <c r="AM14" s="1184"/>
      <c r="AN14" s="1184"/>
      <c r="AO14" s="1184"/>
      <c r="AP14" s="1185"/>
      <c r="AS14" s="83"/>
      <c r="AT14" s="985" t="str">
        <f>IF(L9="ベア加算","",IF(OR(V14="新加算Ⅰ",V14="新加算Ⅱ",V14="新加算Ⅲ",V14="新加算Ⅳ"),"○",""))</f>
        <v/>
      </c>
      <c r="AU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5" t="str">
        <f>IF(OR(V14="新加算Ⅰ",V14="新加算Ⅱ",V14="新加算Ⅲ",V14="新加算Ⅴ(１)",V14="新加算Ⅴ(３)",V14="新加算Ⅴ(８)"),"○","")</f>
        <v/>
      </c>
      <c r="AX14" s="985" t="str">
        <f>IF(OR(V14="新加算Ⅰ",V14="新加算Ⅱ",V14="新加算Ⅴ(１)",V14="新加算Ⅴ(２)",V14="新加算Ⅴ(３)",V14="新加算Ⅴ(４)",V14="新加算Ⅴ(５)",V14="新加算Ⅴ(６)",V14="新加算Ⅴ(７)",V14="新加算Ⅴ(９)",V14="新加算Ⅴ(10)",V14="新加算Ⅴ(12)"),"○","")</f>
        <v/>
      </c>
      <c r="AY14" s="985" t="str">
        <f>IF(OR(V14="新加算Ⅰ",V14="新加算Ⅴ(１)",V14="新加算Ⅴ(２)",V14="新加算Ⅴ(５)",V14="新加算Ⅴ(７)",V14="新加算Ⅴ(10)"),"○","")</f>
        <v/>
      </c>
      <c r="AZ14" s="98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7" t="s">
        <v>2109</v>
      </c>
      <c r="C15" s="1148"/>
      <c r="D15" s="54">
        <v>6</v>
      </c>
      <c r="E15" s="437" t="s">
        <v>2110</v>
      </c>
      <c r="F15" s="54">
        <v>4</v>
      </c>
      <c r="G15" s="437" t="s">
        <v>2111</v>
      </c>
      <c r="H15" s="1149" t="s">
        <v>2112</v>
      </c>
      <c r="I15" s="1149"/>
      <c r="J15" s="1162"/>
      <c r="K15" s="54">
        <v>7</v>
      </c>
      <c r="L15" s="437" t="s">
        <v>2110</v>
      </c>
      <c r="M15" s="54">
        <v>3</v>
      </c>
      <c r="N15" s="437" t="s">
        <v>2111</v>
      </c>
      <c r="O15" s="437" t="s">
        <v>2113</v>
      </c>
      <c r="P15" s="104">
        <f>(K15*12+M15)-(D15*12+F15)+1</f>
        <v>12</v>
      </c>
      <c r="Q15" s="1149" t="s">
        <v>2114</v>
      </c>
      <c r="R15" s="1149"/>
      <c r="S15" s="105" t="s">
        <v>69</v>
      </c>
      <c r="U15" s="434"/>
      <c r="V15" s="1150" t="str">
        <f>IFERROR(VLOOKUP(Y5,【参考】数式用!$A$5:$AB$37,MATCH(V14,【参考】数式用!$B$4:$AB$4,0)+1,FALSE),"")</f>
        <v/>
      </c>
      <c r="W15" s="1151"/>
      <c r="X15" s="1151"/>
      <c r="Y15" s="1151"/>
      <c r="Z15" s="1152"/>
      <c r="AA15" s="1063"/>
      <c r="AB15" s="1064"/>
      <c r="AC15" s="1064"/>
      <c r="AD15" s="1064"/>
      <c r="AE15" s="1064"/>
      <c r="AF15" s="1064"/>
      <c r="AG15" s="1064"/>
      <c r="AH15" s="1064"/>
      <c r="AI15" s="1064"/>
      <c r="AJ15" s="1064"/>
      <c r="AK15" s="1064"/>
      <c r="AL15" s="1064"/>
      <c r="AM15" s="1064"/>
      <c r="AN15" s="1064"/>
      <c r="AO15" s="1064"/>
      <c r="AP15" s="1189"/>
      <c r="AS15" s="83"/>
      <c r="AT15" s="991"/>
      <c r="AU15" s="991"/>
      <c r="AV15" s="991"/>
      <c r="AW15" s="991"/>
      <c r="AX15" s="991"/>
      <c r="AY15" s="991"/>
      <c r="AZ15" s="991"/>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3"/>
      <c r="W16" s="1154"/>
      <c r="X16" s="1154"/>
      <c r="Y16" s="1154"/>
      <c r="Z16" s="1155"/>
      <c r="AA16" s="1190"/>
      <c r="AB16" s="1191"/>
      <c r="AC16" s="1191"/>
      <c r="AD16" s="1191"/>
      <c r="AE16" s="1191"/>
      <c r="AF16" s="1191"/>
      <c r="AG16" s="1191"/>
      <c r="AH16" s="1191"/>
      <c r="AI16" s="1191"/>
      <c r="AJ16" s="1191"/>
      <c r="AK16" s="1191"/>
      <c r="AL16" s="1191"/>
      <c r="AM16" s="1191"/>
      <c r="AN16" s="1191"/>
      <c r="AO16" s="1191"/>
      <c r="AP16" s="1192"/>
      <c r="AS16" s="83"/>
      <c r="AT16" s="986"/>
      <c r="AU16" s="986"/>
      <c r="AV16" s="986"/>
      <c r="AW16" s="986"/>
      <c r="AX16" s="986"/>
      <c r="AY16" s="986"/>
      <c r="AZ16" s="98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49" t="s">
        <v>2062</v>
      </c>
      <c r="C18" s="1049"/>
      <c r="D18" s="1049"/>
      <c r="E18" s="1049"/>
      <c r="F18" s="1049"/>
      <c r="G18" s="1049"/>
      <c r="H18" s="1049"/>
      <c r="I18" s="1049"/>
      <c r="J18" s="1049"/>
      <c r="K18" s="1049"/>
      <c r="L18" s="1049"/>
      <c r="M18" s="1049"/>
      <c r="N18" s="1049"/>
      <c r="O18" s="1049"/>
      <c r="P18" s="1049"/>
      <c r="Q18" s="1049"/>
      <c r="R18" s="1049"/>
      <c r="S18" s="1049"/>
      <c r="AI18" s="116"/>
      <c r="AJ18" s="116"/>
      <c r="AK18" s="116"/>
      <c r="AL18" s="116"/>
      <c r="AM18" s="116"/>
      <c r="AN18" s="116"/>
      <c r="AO18" s="116"/>
      <c r="AP18" s="116"/>
      <c r="AQ18" s="1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116"/>
      <c r="AJ19" s="116"/>
      <c r="AK19" s="116"/>
      <c r="AL19" s="116"/>
      <c r="AM19" s="116"/>
      <c r="AN19" s="116"/>
      <c r="AO19" s="116"/>
      <c r="AP19" s="116"/>
      <c r="AQ19" s="116"/>
    </row>
    <row r="20" spans="2:60" ht="12.95" customHeight="1">
      <c r="B20" s="1165"/>
      <c r="C20" s="1165"/>
      <c r="D20" s="1165"/>
      <c r="E20" s="1165"/>
      <c r="F20" s="1165"/>
      <c r="G20" s="1165"/>
      <c r="H20" s="1165"/>
      <c r="I20" s="1165"/>
      <c r="J20" s="1165"/>
      <c r="K20" s="1165"/>
      <c r="L20" s="1165"/>
      <c r="M20" s="1165"/>
      <c r="N20" s="1165"/>
      <c r="O20" s="1165"/>
      <c r="P20" s="1165"/>
      <c r="Q20" s="1165"/>
      <c r="R20" s="1165"/>
      <c r="S20" s="1165"/>
      <c r="T20" s="117"/>
      <c r="U20" s="78"/>
      <c r="V20" s="984" t="s">
        <v>215</v>
      </c>
      <c r="W20" s="984"/>
      <c r="X20" s="984"/>
      <c r="Y20" s="984"/>
      <c r="Z20" s="984"/>
      <c r="AA20" s="91"/>
      <c r="AB20" s="91"/>
      <c r="AC20" s="984" t="str">
        <f>IF(F15=4,"R6.4～R6.5",IF(F15=5,"R6.5",""))</f>
        <v>R6.4～R6.5</v>
      </c>
      <c r="AD20" s="984"/>
      <c r="AE20" s="984"/>
      <c r="AF20" s="984"/>
      <c r="AG20" s="984"/>
      <c r="AH20" s="984"/>
      <c r="AI20" s="91"/>
      <c r="AJ20" s="91"/>
      <c r="AK20" s="984" t="str">
        <f>IF(OR(F15=4,F15=5),"R6.6","R"&amp;D15&amp;"."&amp;F15)&amp;"～R"&amp;K15&amp;"."&amp;M15</f>
        <v>R6.6～R7.3</v>
      </c>
      <c r="AL20" s="984"/>
      <c r="AM20" s="984"/>
      <c r="AN20" s="984"/>
      <c r="AO20" s="984"/>
      <c r="AP20" s="98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113" t="s">
        <v>2121</v>
      </c>
      <c r="C21" s="1114"/>
      <c r="D21" s="1114"/>
      <c r="E21" s="1114"/>
      <c r="F21" s="1115"/>
      <c r="G21" s="1060" t="s">
        <v>216</v>
      </c>
      <c r="H21" s="1061"/>
      <c r="I21" s="1061"/>
      <c r="J21" s="1061"/>
      <c r="K21" s="1061"/>
      <c r="L21" s="1061"/>
      <c r="M21" s="1061"/>
      <c r="N21" s="1061"/>
      <c r="O21" s="1061"/>
      <c r="P21" s="1061"/>
      <c r="Q21" s="1061"/>
      <c r="R21" s="1061"/>
      <c r="S21" s="1061"/>
      <c r="T21" s="1062"/>
      <c r="U21" s="118"/>
      <c r="V21" s="438" t="str">
        <f>IFERROR(IF(L9="ベア加算","✓",""),"")</f>
        <v/>
      </c>
      <c r="W21" s="1011" t="s">
        <v>14</v>
      </c>
      <c r="X21" s="1011"/>
      <c r="Y21" s="1011"/>
      <c r="Z21" s="1011"/>
      <c r="AA21" s="1038" t="s">
        <v>12</v>
      </c>
      <c r="AB21" s="1039"/>
      <c r="AC21" s="120"/>
      <c r="AD21" s="1164" t="s">
        <v>14</v>
      </c>
      <c r="AE21" s="1164"/>
      <c r="AF21" s="1164"/>
      <c r="AG21" s="1164"/>
      <c r="AH21" s="1164"/>
      <c r="AI21" s="1038" t="s">
        <v>12</v>
      </c>
      <c r="AJ21" s="1039"/>
      <c r="AK21" s="121"/>
      <c r="AL21" s="1164" t="s">
        <v>14</v>
      </c>
      <c r="AM21" s="1164"/>
      <c r="AN21" s="1164"/>
      <c r="AO21" s="1164"/>
      <c r="AP21" s="1164"/>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119"/>
      <c r="C22" s="1120"/>
      <c r="D22" s="1120"/>
      <c r="E22" s="1120"/>
      <c r="F22" s="1121"/>
      <c r="G22" s="1066"/>
      <c r="H22" s="1067"/>
      <c r="I22" s="1067"/>
      <c r="J22" s="1067"/>
      <c r="K22" s="1067"/>
      <c r="L22" s="1067"/>
      <c r="M22" s="1067"/>
      <c r="N22" s="1067"/>
      <c r="O22" s="1067"/>
      <c r="P22" s="1067"/>
      <c r="Q22" s="1067"/>
      <c r="R22" s="1067"/>
      <c r="S22" s="1067"/>
      <c r="T22" s="1068"/>
      <c r="U22" s="118"/>
      <c r="V22" s="122" t="str">
        <f>IFERROR(IF(L9="ベア加算なし","✓",""),"")</f>
        <v/>
      </c>
      <c r="W22" s="1019" t="s">
        <v>15</v>
      </c>
      <c r="X22" s="1011"/>
      <c r="Y22" s="1020"/>
      <c r="Z22" s="1021"/>
      <c r="AA22" s="1038"/>
      <c r="AB22" s="1039"/>
      <c r="AC22" s="120"/>
      <c r="AD22" s="1011" t="s">
        <v>15</v>
      </c>
      <c r="AE22" s="1011"/>
      <c r="AF22" s="1011"/>
      <c r="AG22" s="1011"/>
      <c r="AH22" s="1011"/>
      <c r="AI22" s="1038"/>
      <c r="AJ22" s="1039"/>
      <c r="AK22" s="121"/>
      <c r="AL22" s="1011" t="s">
        <v>15</v>
      </c>
      <c r="AM22" s="1011"/>
      <c r="AN22" s="1011"/>
      <c r="AO22" s="1011"/>
      <c r="AP22" s="1011"/>
      <c r="AS22" s="998"/>
      <c r="AT22" s="999"/>
      <c r="AU22" s="999"/>
      <c r="AV22" s="999"/>
      <c r="AW22" s="999"/>
      <c r="AX22" s="999"/>
      <c r="AY22" s="999"/>
      <c r="AZ22" s="999"/>
      <c r="BA22" s="999"/>
      <c r="BB22" s="999"/>
      <c r="BC22" s="999"/>
      <c r="BD22" s="999"/>
      <c r="BE22" s="999"/>
      <c r="BF22" s="999"/>
      <c r="BG22" s="999"/>
      <c r="BH22" s="1000"/>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3" t="s">
        <v>2067</v>
      </c>
      <c r="C24" s="1114"/>
      <c r="D24" s="1114"/>
      <c r="E24" s="1114"/>
      <c r="F24" s="1115"/>
      <c r="G24" s="1060" t="s">
        <v>2320</v>
      </c>
      <c r="H24" s="1061"/>
      <c r="I24" s="1061"/>
      <c r="J24" s="1061"/>
      <c r="K24" s="1061"/>
      <c r="L24" s="1061"/>
      <c r="M24" s="1061"/>
      <c r="N24" s="1061"/>
      <c r="O24" s="1061"/>
      <c r="P24" s="1061"/>
      <c r="Q24" s="1061"/>
      <c r="R24" s="1061"/>
      <c r="S24" s="1061"/>
      <c r="T24" s="1062"/>
      <c r="U24" s="118"/>
      <c r="V24" s="438" t="str">
        <f>IFERROR(IF(OR(B9="処遇加算Ⅰ",B9="処遇加算Ⅱ"),"✓",""),"")</f>
        <v/>
      </c>
      <c r="W24" s="1069" t="s">
        <v>2096</v>
      </c>
      <c r="X24" s="1070"/>
      <c r="Y24" s="1070"/>
      <c r="Z24" s="1071"/>
      <c r="AA24" s="1038" t="s">
        <v>12</v>
      </c>
      <c r="AB24" s="1039"/>
      <c r="AC24" s="120"/>
      <c r="AD24" s="1112" t="s">
        <v>14</v>
      </c>
      <c r="AE24" s="1112"/>
      <c r="AF24" s="1112"/>
      <c r="AG24" s="1112"/>
      <c r="AH24" s="1112"/>
      <c r="AI24" s="1038" t="s">
        <v>12</v>
      </c>
      <c r="AJ24" s="1039"/>
      <c r="AK24" s="120"/>
      <c r="AL24" s="1112" t="s">
        <v>14</v>
      </c>
      <c r="AM24" s="1112"/>
      <c r="AN24" s="1112"/>
      <c r="AO24" s="1112"/>
      <c r="AP24" s="1112"/>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 r="B25" s="1116"/>
      <c r="C25" s="1117"/>
      <c r="D25" s="1117"/>
      <c r="E25" s="1117"/>
      <c r="F25" s="1118"/>
      <c r="G25" s="1063"/>
      <c r="H25" s="1064"/>
      <c r="I25" s="1064"/>
      <c r="J25" s="1064"/>
      <c r="K25" s="1064"/>
      <c r="L25" s="1064"/>
      <c r="M25" s="1064"/>
      <c r="N25" s="1064"/>
      <c r="O25" s="1064"/>
      <c r="P25" s="1064"/>
      <c r="Q25" s="1064"/>
      <c r="R25" s="1064"/>
      <c r="S25" s="1064"/>
      <c r="T25" s="1065"/>
      <c r="U25" s="118"/>
      <c r="V25" s="438" t="str">
        <f>IFERROR(IF(B9="処遇加算Ⅲ","✓",""),"")</f>
        <v/>
      </c>
      <c r="W25" s="1069" t="s">
        <v>19</v>
      </c>
      <c r="X25" s="1070"/>
      <c r="Y25" s="1070"/>
      <c r="Z25" s="1071"/>
      <c r="AA25" s="1038"/>
      <c r="AB25" s="1039"/>
      <c r="AC25" s="120"/>
      <c r="AD25" s="1012" t="s">
        <v>17</v>
      </c>
      <c r="AE25" s="1012"/>
      <c r="AF25" s="1012"/>
      <c r="AG25" s="1012"/>
      <c r="AH25" s="1012"/>
      <c r="AI25" s="1038"/>
      <c r="AJ25" s="1039"/>
      <c r="AK25" s="121"/>
      <c r="AL25" s="1012" t="s">
        <v>17</v>
      </c>
      <c r="AM25" s="1012"/>
      <c r="AN25" s="1012"/>
      <c r="AO25" s="1012"/>
      <c r="AP25" s="1012"/>
      <c r="AS25" s="995"/>
      <c r="AT25" s="996"/>
      <c r="AU25" s="996"/>
      <c r="AV25" s="996"/>
      <c r="AW25" s="996"/>
      <c r="AX25" s="996"/>
      <c r="AY25" s="996"/>
      <c r="AZ25" s="996"/>
      <c r="BA25" s="996"/>
      <c r="BB25" s="996"/>
      <c r="BC25" s="996"/>
      <c r="BD25" s="996"/>
      <c r="BE25" s="996"/>
      <c r="BF25" s="996"/>
      <c r="BG25" s="996"/>
      <c r="BH25" s="997"/>
    </row>
    <row r="26" spans="2:60" ht="18" customHeight="1" thickBot="1">
      <c r="B26" s="1119"/>
      <c r="C26" s="1120"/>
      <c r="D26" s="1120"/>
      <c r="E26" s="1120"/>
      <c r="F26" s="1121"/>
      <c r="G26" s="1066"/>
      <c r="H26" s="1067"/>
      <c r="I26" s="1067"/>
      <c r="J26" s="1067"/>
      <c r="K26" s="1067"/>
      <c r="L26" s="1067"/>
      <c r="M26" s="1067"/>
      <c r="N26" s="1067"/>
      <c r="O26" s="1067"/>
      <c r="P26" s="1067"/>
      <c r="Q26" s="1067"/>
      <c r="R26" s="1067"/>
      <c r="S26" s="1067"/>
      <c r="T26" s="1068"/>
      <c r="U26" s="92"/>
      <c r="V26" s="438" t="str">
        <f>IFERROR(IF(B9="処遇加算なし","✓",""),"")</f>
        <v/>
      </c>
      <c r="W26" s="1069" t="s">
        <v>2097</v>
      </c>
      <c r="X26" s="1070"/>
      <c r="Y26" s="1070"/>
      <c r="Z26" s="1071"/>
      <c r="AA26" s="1038"/>
      <c r="AB26" s="1039"/>
      <c r="AC26" s="120"/>
      <c r="AD26" s="1112" t="s">
        <v>15</v>
      </c>
      <c r="AE26" s="1112"/>
      <c r="AF26" s="1112"/>
      <c r="AG26" s="1112"/>
      <c r="AH26" s="1112"/>
      <c r="AI26" s="1038"/>
      <c r="AJ26" s="1039"/>
      <c r="AK26" s="121"/>
      <c r="AL26" s="1112" t="s">
        <v>15</v>
      </c>
      <c r="AM26" s="1112"/>
      <c r="AN26" s="1112"/>
      <c r="AO26" s="1112"/>
      <c r="AP26" s="1112"/>
      <c r="AS26" s="998"/>
      <c r="AT26" s="999"/>
      <c r="AU26" s="999"/>
      <c r="AV26" s="999"/>
      <c r="AW26" s="999"/>
      <c r="AX26" s="999"/>
      <c r="AY26" s="999"/>
      <c r="AZ26" s="999"/>
      <c r="BA26" s="999"/>
      <c r="BB26" s="999"/>
      <c r="BC26" s="999"/>
      <c r="BD26" s="999"/>
      <c r="BE26" s="999"/>
      <c r="BF26" s="999"/>
      <c r="BG26" s="999"/>
      <c r="BH26" s="1000"/>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3" t="s">
        <v>2068</v>
      </c>
      <c r="C28" s="1114"/>
      <c r="D28" s="1114"/>
      <c r="E28" s="1114"/>
      <c r="F28" s="1115"/>
      <c r="G28" s="1060" t="s">
        <v>2321</v>
      </c>
      <c r="H28" s="1061"/>
      <c r="I28" s="1061"/>
      <c r="J28" s="1061"/>
      <c r="K28" s="1061"/>
      <c r="L28" s="1061"/>
      <c r="M28" s="1061"/>
      <c r="N28" s="1061"/>
      <c r="O28" s="1061"/>
      <c r="P28" s="1061"/>
      <c r="Q28" s="1061"/>
      <c r="R28" s="1061"/>
      <c r="S28" s="1061"/>
      <c r="T28" s="1062"/>
      <c r="U28" s="118"/>
      <c r="V28" s="438" t="str">
        <f>IFERROR(IF(OR(B9="処遇加算Ⅰ",B9="処遇加算Ⅱ"),"✓",""),"")</f>
        <v/>
      </c>
      <c r="W28" s="1069" t="s">
        <v>2096</v>
      </c>
      <c r="X28" s="1070"/>
      <c r="Y28" s="1070"/>
      <c r="Z28" s="1071"/>
      <c r="AA28" s="1038" t="s">
        <v>12</v>
      </c>
      <c r="AB28" s="1039"/>
      <c r="AC28" s="120"/>
      <c r="AD28" s="1112" t="s">
        <v>14</v>
      </c>
      <c r="AE28" s="1112"/>
      <c r="AF28" s="1112"/>
      <c r="AG28" s="1112"/>
      <c r="AH28" s="1112"/>
      <c r="AI28" s="1038" t="s">
        <v>12</v>
      </c>
      <c r="AJ28" s="1039"/>
      <c r="AK28" s="120"/>
      <c r="AL28" s="1112" t="s">
        <v>14</v>
      </c>
      <c r="AM28" s="1112"/>
      <c r="AN28" s="1112"/>
      <c r="AO28" s="1112"/>
      <c r="AP28" s="1112"/>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16"/>
      <c r="C29" s="1117"/>
      <c r="D29" s="1117"/>
      <c r="E29" s="1117"/>
      <c r="F29" s="1118"/>
      <c r="G29" s="1063"/>
      <c r="H29" s="1064"/>
      <c r="I29" s="1064"/>
      <c r="J29" s="1064"/>
      <c r="K29" s="1064"/>
      <c r="L29" s="1064"/>
      <c r="M29" s="1064"/>
      <c r="N29" s="1064"/>
      <c r="O29" s="1064"/>
      <c r="P29" s="1064"/>
      <c r="Q29" s="1064"/>
      <c r="R29" s="1064"/>
      <c r="S29" s="1064"/>
      <c r="T29" s="1065"/>
      <c r="U29" s="118"/>
      <c r="V29" s="438" t="str">
        <f>IFERROR(IF(B9="処遇加算Ⅲ","✓",""),"")</f>
        <v/>
      </c>
      <c r="W29" s="1069" t="s">
        <v>19</v>
      </c>
      <c r="X29" s="1070"/>
      <c r="Y29" s="1070"/>
      <c r="Z29" s="1071"/>
      <c r="AA29" s="1038"/>
      <c r="AB29" s="1039"/>
      <c r="AC29" s="120"/>
      <c r="AD29" s="1012" t="s">
        <v>17</v>
      </c>
      <c r="AE29" s="1012"/>
      <c r="AF29" s="1012"/>
      <c r="AG29" s="1012"/>
      <c r="AH29" s="1012"/>
      <c r="AI29" s="1038"/>
      <c r="AJ29" s="1039"/>
      <c r="AK29" s="121"/>
      <c r="AL29" s="1012" t="s">
        <v>17</v>
      </c>
      <c r="AM29" s="1012"/>
      <c r="AN29" s="1012"/>
      <c r="AO29" s="1012"/>
      <c r="AP29" s="1012"/>
      <c r="AS29" s="995"/>
      <c r="AT29" s="996"/>
      <c r="AU29" s="996"/>
      <c r="AV29" s="996"/>
      <c r="AW29" s="996"/>
      <c r="AX29" s="996"/>
      <c r="AY29" s="996"/>
      <c r="AZ29" s="996"/>
      <c r="BA29" s="996"/>
      <c r="BB29" s="996"/>
      <c r="BC29" s="996"/>
      <c r="BD29" s="996"/>
      <c r="BE29" s="996"/>
      <c r="BF29" s="996"/>
      <c r="BG29" s="996"/>
      <c r="BH29" s="997"/>
    </row>
    <row r="30" spans="2:60" ht="18" customHeight="1" thickBot="1">
      <c r="B30" s="1119"/>
      <c r="C30" s="1120"/>
      <c r="D30" s="1120"/>
      <c r="E30" s="1120"/>
      <c r="F30" s="1121"/>
      <c r="G30" s="1066"/>
      <c r="H30" s="1067"/>
      <c r="I30" s="1067"/>
      <c r="J30" s="1067"/>
      <c r="K30" s="1067"/>
      <c r="L30" s="1067"/>
      <c r="M30" s="1067"/>
      <c r="N30" s="1067"/>
      <c r="O30" s="1067"/>
      <c r="P30" s="1067"/>
      <c r="Q30" s="1067"/>
      <c r="R30" s="1067"/>
      <c r="S30" s="1067"/>
      <c r="T30" s="1068"/>
      <c r="U30" s="92"/>
      <c r="V30" s="438" t="str">
        <f>IFERROR(IF(B9="処遇加算なし","✓",""),"")</f>
        <v/>
      </c>
      <c r="W30" s="1069" t="s">
        <v>2097</v>
      </c>
      <c r="X30" s="1070"/>
      <c r="Y30" s="1070"/>
      <c r="Z30" s="1071"/>
      <c r="AA30" s="1038"/>
      <c r="AB30" s="1039"/>
      <c r="AC30" s="120"/>
      <c r="AD30" s="1112" t="s">
        <v>15</v>
      </c>
      <c r="AE30" s="1112"/>
      <c r="AF30" s="1112"/>
      <c r="AG30" s="1112"/>
      <c r="AH30" s="1112"/>
      <c r="AI30" s="1038"/>
      <c r="AJ30" s="1039"/>
      <c r="AK30" s="121"/>
      <c r="AL30" s="1112" t="s">
        <v>15</v>
      </c>
      <c r="AM30" s="1112"/>
      <c r="AN30" s="1112"/>
      <c r="AO30" s="1112"/>
      <c r="AP30" s="1112"/>
      <c r="AS30" s="998"/>
      <c r="AT30" s="999"/>
      <c r="AU30" s="999"/>
      <c r="AV30" s="999"/>
      <c r="AW30" s="999"/>
      <c r="AX30" s="999"/>
      <c r="AY30" s="999"/>
      <c r="AZ30" s="999"/>
      <c r="BA30" s="999"/>
      <c r="BB30" s="999"/>
      <c r="BC30" s="999"/>
      <c r="BD30" s="999"/>
      <c r="BE30" s="999"/>
      <c r="BF30" s="999"/>
      <c r="BG30" s="999"/>
      <c r="BH30" s="1000"/>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0" t="s">
        <v>2069</v>
      </c>
      <c r="C32" s="1090"/>
      <c r="D32" s="1090"/>
      <c r="E32" s="1090"/>
      <c r="F32" s="1090"/>
      <c r="G32" s="1060" t="s">
        <v>2322</v>
      </c>
      <c r="H32" s="1061"/>
      <c r="I32" s="1061"/>
      <c r="J32" s="1061"/>
      <c r="K32" s="1061"/>
      <c r="L32" s="1061"/>
      <c r="M32" s="1061"/>
      <c r="N32" s="1061"/>
      <c r="O32" s="1061"/>
      <c r="P32" s="1061"/>
      <c r="Q32" s="1061"/>
      <c r="R32" s="1061"/>
      <c r="S32" s="1061"/>
      <c r="T32" s="1062"/>
      <c r="U32" s="118"/>
      <c r="V32" s="438" t="str">
        <f>IFERROR(IF(B9="処遇加算Ⅰ","✓",""),"")</f>
        <v/>
      </c>
      <c r="W32" s="1019" t="s">
        <v>14</v>
      </c>
      <c r="X32" s="1020"/>
      <c r="Y32" s="1020"/>
      <c r="Z32" s="1021"/>
      <c r="AA32" s="1040" t="s">
        <v>12</v>
      </c>
      <c r="AB32" s="1039"/>
      <c r="AC32" s="120"/>
      <c r="AD32" s="1112" t="s">
        <v>14</v>
      </c>
      <c r="AE32" s="1112"/>
      <c r="AF32" s="1112"/>
      <c r="AG32" s="1112"/>
      <c r="AH32" s="1112"/>
      <c r="AI32" s="1040" t="s">
        <v>12</v>
      </c>
      <c r="AJ32" s="1039"/>
      <c r="AK32" s="120"/>
      <c r="AL32" s="1112" t="s">
        <v>14</v>
      </c>
      <c r="AM32" s="1112"/>
      <c r="AN32" s="1112"/>
      <c r="AO32" s="1112"/>
      <c r="AP32" s="1112"/>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090"/>
      <c r="C33" s="1090"/>
      <c r="D33" s="1090"/>
      <c r="E33" s="1090"/>
      <c r="F33" s="1090"/>
      <c r="G33" s="1063"/>
      <c r="H33" s="1064"/>
      <c r="I33" s="1064"/>
      <c r="J33" s="1064"/>
      <c r="K33" s="1064"/>
      <c r="L33" s="1064"/>
      <c r="M33" s="1064"/>
      <c r="N33" s="1064"/>
      <c r="O33" s="1064"/>
      <c r="P33" s="1064"/>
      <c r="Q33" s="1064"/>
      <c r="R33" s="1064"/>
      <c r="S33" s="1064"/>
      <c r="T33" s="1065"/>
      <c r="U33" s="118"/>
      <c r="V33" s="438" t="str">
        <f>IFERROR(IF(AND(B9&lt;&gt;"",B9&lt;&gt;"処遇加算Ⅰ"),"✓",""),"")</f>
        <v/>
      </c>
      <c r="W33" s="1019" t="s">
        <v>15</v>
      </c>
      <c r="X33" s="1020"/>
      <c r="Y33" s="1020"/>
      <c r="Z33" s="1021"/>
      <c r="AA33" s="1040"/>
      <c r="AB33" s="1039"/>
      <c r="AC33" s="120"/>
      <c r="AD33" s="1167" t="s">
        <v>17</v>
      </c>
      <c r="AE33" s="1167"/>
      <c r="AF33" s="1167"/>
      <c r="AG33" s="1167"/>
      <c r="AH33" s="1167"/>
      <c r="AI33" s="1040"/>
      <c r="AJ33" s="1039"/>
      <c r="AK33" s="130"/>
      <c r="AL33" s="1012" t="s">
        <v>17</v>
      </c>
      <c r="AM33" s="1012"/>
      <c r="AN33" s="1012"/>
      <c r="AO33" s="1012"/>
      <c r="AP33" s="1012"/>
      <c r="AS33" s="995"/>
      <c r="AT33" s="996"/>
      <c r="AU33" s="996"/>
      <c r="AV33" s="996"/>
      <c r="AW33" s="996"/>
      <c r="AX33" s="996"/>
      <c r="AY33" s="996"/>
      <c r="AZ33" s="996"/>
      <c r="BA33" s="996"/>
      <c r="BB33" s="996"/>
      <c r="BC33" s="996"/>
      <c r="BD33" s="996"/>
      <c r="BE33" s="996"/>
      <c r="BF33" s="996"/>
      <c r="BG33" s="996"/>
      <c r="BH33" s="997"/>
    </row>
    <row r="34" spans="2:82" ht="18.75" customHeight="1" thickBot="1">
      <c r="B34" s="1090"/>
      <c r="C34" s="1090"/>
      <c r="D34" s="1090"/>
      <c r="E34" s="1090"/>
      <c r="F34" s="1090"/>
      <c r="G34" s="1066"/>
      <c r="H34" s="1067"/>
      <c r="I34" s="1067"/>
      <c r="J34" s="1067"/>
      <c r="K34" s="1067"/>
      <c r="L34" s="1067"/>
      <c r="M34" s="1067"/>
      <c r="N34" s="1067"/>
      <c r="O34" s="1067"/>
      <c r="P34" s="1067"/>
      <c r="Q34" s="1067"/>
      <c r="R34" s="1067"/>
      <c r="S34" s="1067"/>
      <c r="T34" s="1068"/>
      <c r="U34" s="92"/>
      <c r="V34" s="125"/>
      <c r="W34" s="97"/>
      <c r="X34" s="97"/>
      <c r="Y34" s="97"/>
      <c r="Z34" s="97"/>
      <c r="AA34" s="1040"/>
      <c r="AB34" s="1039"/>
      <c r="AC34" s="120"/>
      <c r="AD34" s="1011" t="s">
        <v>15</v>
      </c>
      <c r="AE34" s="1011"/>
      <c r="AF34" s="1011"/>
      <c r="AG34" s="1011"/>
      <c r="AH34" s="1011"/>
      <c r="AI34" s="1040"/>
      <c r="AJ34" s="1039"/>
      <c r="AK34" s="120"/>
      <c r="AL34" s="1011" t="s">
        <v>15</v>
      </c>
      <c r="AM34" s="1011"/>
      <c r="AN34" s="1011"/>
      <c r="AO34" s="1011"/>
      <c r="AP34" s="1011"/>
      <c r="AS34" s="998"/>
      <c r="AT34" s="999"/>
      <c r="AU34" s="999"/>
      <c r="AV34" s="999"/>
      <c r="AW34" s="999"/>
      <c r="AX34" s="999"/>
      <c r="AY34" s="999"/>
      <c r="AZ34" s="999"/>
      <c r="BA34" s="999"/>
      <c r="BB34" s="999"/>
      <c r="BC34" s="999"/>
      <c r="BD34" s="999"/>
      <c r="BE34" s="999"/>
      <c r="BF34" s="999"/>
      <c r="BG34" s="999"/>
      <c r="BH34" s="1000"/>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0" t="s">
        <v>2070</v>
      </c>
      <c r="C36" s="1090"/>
      <c r="D36" s="1090"/>
      <c r="E36" s="1090"/>
      <c r="F36" s="1090"/>
      <c r="G36" s="1131" t="s">
        <v>2323</v>
      </c>
      <c r="H36" s="1132"/>
      <c r="I36" s="1132"/>
      <c r="J36" s="1132"/>
      <c r="K36" s="1132"/>
      <c r="L36" s="1132"/>
      <c r="M36" s="1132"/>
      <c r="N36" s="1132"/>
      <c r="O36" s="1132"/>
      <c r="P36" s="1132"/>
      <c r="Q36" s="1132"/>
      <c r="R36" s="1132"/>
      <c r="S36" s="1132"/>
      <c r="T36" s="1133"/>
      <c r="U36" s="118"/>
      <c r="V36" s="438" t="str">
        <f>IFERROR(IF(OR(G9="特定加算Ⅰ",G9="特定加算Ⅱ"),"✓",""),"")</f>
        <v/>
      </c>
      <c r="W36" s="1019" t="s">
        <v>14</v>
      </c>
      <c r="X36" s="1020"/>
      <c r="Y36" s="1020"/>
      <c r="Z36" s="1021"/>
      <c r="AA36" s="1038" t="s">
        <v>12</v>
      </c>
      <c r="AB36" s="1039"/>
      <c r="AC36" s="120"/>
      <c r="AD36" s="1011" t="s">
        <v>14</v>
      </c>
      <c r="AE36" s="1011"/>
      <c r="AF36" s="1011"/>
      <c r="AG36" s="1011"/>
      <c r="AH36" s="1011"/>
      <c r="AI36" s="1038" t="s">
        <v>12</v>
      </c>
      <c r="AJ36" s="1039"/>
      <c r="AK36" s="120"/>
      <c r="AL36" s="1011" t="s">
        <v>14</v>
      </c>
      <c r="AM36" s="1011"/>
      <c r="AN36" s="1011"/>
      <c r="AO36" s="1011"/>
      <c r="AP36" s="1011"/>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090"/>
      <c r="C37" s="1090"/>
      <c r="D37" s="1090"/>
      <c r="E37" s="1090"/>
      <c r="F37" s="1090"/>
      <c r="G37" s="1134"/>
      <c r="H37" s="1135"/>
      <c r="I37" s="1135"/>
      <c r="J37" s="1135"/>
      <c r="K37" s="1135"/>
      <c r="L37" s="1135"/>
      <c r="M37" s="1135"/>
      <c r="N37" s="1135"/>
      <c r="O37" s="1135"/>
      <c r="P37" s="1135"/>
      <c r="Q37" s="1135"/>
      <c r="R37" s="1135"/>
      <c r="S37" s="1135"/>
      <c r="T37" s="1136"/>
      <c r="U37" s="118"/>
      <c r="V37" s="438" t="str">
        <f>IFERROR(IF(G9="特定加算なし","✓",""),"")</f>
        <v/>
      </c>
      <c r="W37" s="1019" t="s">
        <v>15</v>
      </c>
      <c r="X37" s="1020"/>
      <c r="Y37" s="1020"/>
      <c r="Z37" s="1021"/>
      <c r="AA37" s="1038"/>
      <c r="AB37" s="1039"/>
      <c r="AC37" s="1168" t="s">
        <v>2175</v>
      </c>
      <c r="AD37" s="1169"/>
      <c r="AE37" s="1169"/>
      <c r="AF37" s="1169"/>
      <c r="AG37" s="1170"/>
      <c r="AH37" s="1171"/>
      <c r="AI37" s="1038"/>
      <c r="AJ37" s="1039"/>
      <c r="AK37" s="1168" t="s">
        <v>2175</v>
      </c>
      <c r="AL37" s="1169"/>
      <c r="AM37" s="1169"/>
      <c r="AN37" s="1169"/>
      <c r="AO37" s="1170"/>
      <c r="AP37" s="1171"/>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090"/>
      <c r="C38" s="1090"/>
      <c r="D38" s="1090"/>
      <c r="E38" s="1090"/>
      <c r="F38" s="1090"/>
      <c r="G38" s="1137"/>
      <c r="H38" s="1138"/>
      <c r="I38" s="1138"/>
      <c r="J38" s="1138"/>
      <c r="K38" s="1138"/>
      <c r="L38" s="1138"/>
      <c r="M38" s="1138"/>
      <c r="N38" s="1138"/>
      <c r="O38" s="1138"/>
      <c r="P38" s="1138"/>
      <c r="Q38" s="1138"/>
      <c r="R38" s="1138"/>
      <c r="S38" s="1138"/>
      <c r="T38" s="1139"/>
      <c r="U38" s="118"/>
      <c r="Z38" s="133"/>
      <c r="AA38" s="1040"/>
      <c r="AB38" s="1039"/>
      <c r="AC38" s="120"/>
      <c r="AD38" s="1011" t="s">
        <v>15</v>
      </c>
      <c r="AE38" s="1011"/>
      <c r="AF38" s="1011"/>
      <c r="AG38" s="1011"/>
      <c r="AH38" s="1011"/>
      <c r="AI38" s="1038"/>
      <c r="AJ38" s="1039"/>
      <c r="AK38" s="120"/>
      <c r="AL38" s="1011" t="s">
        <v>15</v>
      </c>
      <c r="AM38" s="1011"/>
      <c r="AN38" s="1011"/>
      <c r="AO38" s="1011"/>
      <c r="AP38" s="1011"/>
      <c r="AS38" s="998"/>
      <c r="AT38" s="999"/>
      <c r="AU38" s="999"/>
      <c r="AV38" s="999"/>
      <c r="AW38" s="999"/>
      <c r="AX38" s="999"/>
      <c r="AY38" s="999"/>
      <c r="AZ38" s="999"/>
      <c r="BA38" s="999"/>
      <c r="BB38" s="999"/>
      <c r="BC38" s="999"/>
      <c r="BD38" s="999"/>
      <c r="BE38" s="999"/>
      <c r="BF38" s="999"/>
      <c r="BG38" s="999"/>
      <c r="BH38" s="1000"/>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0" t="s">
        <v>2071</v>
      </c>
      <c r="C40" s="1090"/>
      <c r="D40" s="1090"/>
      <c r="E40" s="1090"/>
      <c r="F40" s="1090"/>
      <c r="G40" s="1060" t="str">
        <f>IFERROR(VLOOKUP(Y5,【参考】数式用!AQ5:AR37,2,0),"")</f>
        <v/>
      </c>
      <c r="H40" s="1061"/>
      <c r="I40" s="1061"/>
      <c r="J40" s="1061"/>
      <c r="K40" s="1061"/>
      <c r="L40" s="1061"/>
      <c r="M40" s="1061"/>
      <c r="N40" s="1061"/>
      <c r="O40" s="1061"/>
      <c r="P40" s="1061"/>
      <c r="Q40" s="1061"/>
      <c r="R40" s="1061"/>
      <c r="S40" s="1061"/>
      <c r="T40" s="1062"/>
      <c r="U40" s="92"/>
      <c r="V40" s="438" t="str">
        <f>IFERROR(IF(G9="特定加算Ⅰ","✓",""),"")</f>
        <v/>
      </c>
      <c r="W40" s="1019" t="s">
        <v>14</v>
      </c>
      <c r="X40" s="1020"/>
      <c r="Y40" s="1020"/>
      <c r="Z40" s="1021"/>
      <c r="AA40" s="1038" t="s">
        <v>12</v>
      </c>
      <c r="AB40" s="1039"/>
      <c r="AC40" s="120"/>
      <c r="AD40" s="1011" t="s">
        <v>14</v>
      </c>
      <c r="AE40" s="1011"/>
      <c r="AF40" s="1011"/>
      <c r="AG40" s="1011"/>
      <c r="AH40" s="1011"/>
      <c r="AI40" s="1038" t="s">
        <v>12</v>
      </c>
      <c r="AJ40" s="1039"/>
      <c r="AK40" s="120"/>
      <c r="AL40" s="1011" t="s">
        <v>14</v>
      </c>
      <c r="AM40" s="1011"/>
      <c r="AN40" s="1011"/>
      <c r="AO40" s="1011"/>
      <c r="AP40" s="1011"/>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090"/>
      <c r="C41" s="1090"/>
      <c r="D41" s="1090"/>
      <c r="E41" s="1090"/>
      <c r="F41" s="1090"/>
      <c r="G41" s="1063"/>
      <c r="H41" s="1064"/>
      <c r="I41" s="1064"/>
      <c r="J41" s="1064"/>
      <c r="K41" s="1064"/>
      <c r="L41" s="1064"/>
      <c r="M41" s="1064"/>
      <c r="N41" s="1064"/>
      <c r="O41" s="1064"/>
      <c r="P41" s="1064"/>
      <c r="Q41" s="1064"/>
      <c r="R41" s="1064"/>
      <c r="S41" s="1064"/>
      <c r="T41" s="1065"/>
      <c r="U41" s="92"/>
      <c r="V41" s="438" t="str">
        <f>IFERROR(IF(OR(G9="特定加算Ⅱ",G9="特定加算なし"),"✓",""),"")</f>
        <v/>
      </c>
      <c r="W41" s="1019" t="s">
        <v>15</v>
      </c>
      <c r="X41" s="1020"/>
      <c r="Y41" s="1020"/>
      <c r="Z41" s="1021"/>
      <c r="AA41" s="1038"/>
      <c r="AB41" s="1039"/>
      <c r="AC41" s="134" t="s">
        <v>82</v>
      </c>
      <c r="AD41" s="1075"/>
      <c r="AE41" s="1076"/>
      <c r="AF41" s="1076"/>
      <c r="AG41" s="1076"/>
      <c r="AH41" s="1077"/>
      <c r="AI41" s="1038"/>
      <c r="AJ41" s="1039"/>
      <c r="AK41" s="134" t="s">
        <v>82</v>
      </c>
      <c r="AL41" s="1075"/>
      <c r="AM41" s="1076"/>
      <c r="AN41" s="1076"/>
      <c r="AO41" s="1076"/>
      <c r="AP41" s="1077"/>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090"/>
      <c r="C42" s="1090"/>
      <c r="D42" s="1090"/>
      <c r="E42" s="1090"/>
      <c r="F42" s="1090"/>
      <c r="G42" s="1066"/>
      <c r="H42" s="1067"/>
      <c r="I42" s="1067"/>
      <c r="J42" s="1067"/>
      <c r="K42" s="1067"/>
      <c r="L42" s="1067"/>
      <c r="M42" s="1067"/>
      <c r="N42" s="1067"/>
      <c r="O42" s="1067"/>
      <c r="P42" s="1067"/>
      <c r="Q42" s="1067"/>
      <c r="R42" s="1067"/>
      <c r="S42" s="1067"/>
      <c r="T42" s="1068"/>
      <c r="U42" s="92"/>
      <c r="V42" s="85"/>
      <c r="W42" s="135"/>
      <c r="X42" s="135"/>
      <c r="Y42" s="135"/>
      <c r="Z42" s="135"/>
      <c r="AA42" s="435"/>
      <c r="AB42" s="435"/>
      <c r="AC42" s="136"/>
      <c r="AD42" s="1011" t="s">
        <v>15</v>
      </c>
      <c r="AE42" s="1011"/>
      <c r="AF42" s="1011"/>
      <c r="AG42" s="1011"/>
      <c r="AH42" s="1011"/>
      <c r="AI42" s="435"/>
      <c r="AJ42" s="435"/>
      <c r="AK42" s="136"/>
      <c r="AL42" s="1011" t="s">
        <v>15</v>
      </c>
      <c r="AM42" s="1011"/>
      <c r="AN42" s="1011"/>
      <c r="AO42" s="1011"/>
      <c r="AP42" s="1011"/>
      <c r="AS42" s="998"/>
      <c r="AT42" s="999"/>
      <c r="AU42" s="999"/>
      <c r="AV42" s="999"/>
      <c r="AW42" s="999"/>
      <c r="AX42" s="999"/>
      <c r="AY42" s="999"/>
      <c r="AZ42" s="999"/>
      <c r="BA42" s="999"/>
      <c r="BB42" s="999"/>
      <c r="BC42" s="999"/>
      <c r="BD42" s="999"/>
      <c r="BE42" s="999"/>
      <c r="BF42" s="999"/>
      <c r="BG42" s="999"/>
      <c r="BH42" s="1000"/>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0" t="s">
        <v>2072</v>
      </c>
      <c r="C44" s="1090"/>
      <c r="D44" s="1090"/>
      <c r="E44" s="1090"/>
      <c r="F44" s="1090"/>
      <c r="G44" s="1060" t="s">
        <v>2356</v>
      </c>
      <c r="H44" s="1061"/>
      <c r="I44" s="1061"/>
      <c r="J44" s="1061"/>
      <c r="K44" s="1061"/>
      <c r="L44" s="1061"/>
      <c r="M44" s="1061"/>
      <c r="N44" s="1061"/>
      <c r="O44" s="1061"/>
      <c r="P44" s="1061"/>
      <c r="Q44" s="1061"/>
      <c r="R44" s="1061"/>
      <c r="S44" s="1061"/>
      <c r="T44" s="1062"/>
      <c r="U44" s="118"/>
      <c r="V44" s="438" t="str">
        <f>IFERROR(IF(OR(G9="特定加算Ⅰ",G9="特定加算Ⅱ"),"✓",""),"")</f>
        <v/>
      </c>
      <c r="W44" s="1019" t="s">
        <v>14</v>
      </c>
      <c r="X44" s="1020"/>
      <c r="Y44" s="1020"/>
      <c r="Z44" s="1021"/>
      <c r="AA44" s="1038" t="s">
        <v>12</v>
      </c>
      <c r="AB44" s="1039"/>
      <c r="AC44" s="120"/>
      <c r="AD44" s="1011" t="s">
        <v>14</v>
      </c>
      <c r="AE44" s="1011"/>
      <c r="AF44" s="1011"/>
      <c r="AG44" s="1011"/>
      <c r="AH44" s="1011"/>
      <c r="AI44" s="1038" t="s">
        <v>12</v>
      </c>
      <c r="AJ44" s="1039"/>
      <c r="AK44" s="120"/>
      <c r="AL44" s="1011" t="s">
        <v>14</v>
      </c>
      <c r="AM44" s="1011"/>
      <c r="AN44" s="1011"/>
      <c r="AO44" s="1011"/>
      <c r="AP44" s="1011"/>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090"/>
      <c r="C45" s="1090"/>
      <c r="D45" s="1090"/>
      <c r="E45" s="1090"/>
      <c r="F45" s="1090"/>
      <c r="G45" s="1066"/>
      <c r="H45" s="1067"/>
      <c r="I45" s="1067"/>
      <c r="J45" s="1067"/>
      <c r="K45" s="1067"/>
      <c r="L45" s="1067"/>
      <c r="M45" s="1067"/>
      <c r="N45" s="1067"/>
      <c r="O45" s="1067"/>
      <c r="P45" s="1067"/>
      <c r="Q45" s="1067"/>
      <c r="R45" s="1067"/>
      <c r="S45" s="1067"/>
      <c r="T45" s="1068"/>
      <c r="U45" s="118"/>
      <c r="V45" s="438" t="str">
        <f>IFERROR(IF(G9="特定加算なし","✓",""),"")</f>
        <v/>
      </c>
      <c r="W45" s="1019" t="s">
        <v>15</v>
      </c>
      <c r="X45" s="1020"/>
      <c r="Y45" s="1020"/>
      <c r="Z45" s="1021"/>
      <c r="AA45" s="1038"/>
      <c r="AB45" s="1039"/>
      <c r="AC45" s="120"/>
      <c r="AD45" s="1011" t="s">
        <v>15</v>
      </c>
      <c r="AE45" s="1011"/>
      <c r="AF45" s="1011"/>
      <c r="AG45" s="1011"/>
      <c r="AH45" s="1011"/>
      <c r="AI45" s="1038"/>
      <c r="AJ45" s="1039"/>
      <c r="AK45" s="120"/>
      <c r="AL45" s="1011" t="s">
        <v>15</v>
      </c>
      <c r="AM45" s="1011"/>
      <c r="AN45" s="1011"/>
      <c r="AO45" s="1011"/>
      <c r="AP45" s="1011"/>
      <c r="AS45" s="998"/>
      <c r="AT45" s="999"/>
      <c r="AU45" s="999"/>
      <c r="AV45" s="999"/>
      <c r="AW45" s="999"/>
      <c r="AX45" s="999"/>
      <c r="AY45" s="999"/>
      <c r="AZ45" s="999"/>
      <c r="BA45" s="999"/>
      <c r="BB45" s="999"/>
      <c r="BC45" s="999"/>
      <c r="BD45" s="999"/>
      <c r="BE45" s="999"/>
      <c r="BF45" s="999"/>
      <c r="BG45" s="999"/>
      <c r="BH45" s="1000"/>
      <c r="BO45" s="138"/>
    </row>
    <row r="46" spans="2:82" ht="6.75" customHeight="1">
      <c r="B46" s="124"/>
      <c r="AJ46" s="139"/>
      <c r="AK46" s="139"/>
      <c r="AL46" s="139"/>
      <c r="AM46" s="139"/>
      <c r="AN46" s="139"/>
      <c r="AO46" s="139"/>
      <c r="AP46" s="139"/>
    </row>
    <row r="47" spans="2:82" ht="21" customHeight="1">
      <c r="B47" s="1049" t="s">
        <v>2136</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7"/>
      <c r="C48" s="1088"/>
      <c r="D48" s="1088"/>
      <c r="E48" s="1088"/>
      <c r="F48" s="1089"/>
      <c r="G48" s="1045" t="str">
        <f>IF(F15=4,"R6.4～R6.5",IF(F15=5,"R6.5",""))</f>
        <v>R6.4～R6.5</v>
      </c>
      <c r="H48" s="1046"/>
      <c r="I48" s="1046"/>
      <c r="J48" s="1046"/>
      <c r="K48" s="1046"/>
      <c r="L48" s="1046"/>
      <c r="M48" s="1046"/>
      <c r="N48" s="1046"/>
      <c r="O48" s="1046"/>
      <c r="P48" s="1046"/>
      <c r="Q48" s="1046"/>
      <c r="R48" s="1046"/>
      <c r="S48" s="1046"/>
      <c r="T48" s="1046"/>
      <c r="U48" s="1046"/>
      <c r="V48" s="1046"/>
      <c r="W48" s="1046"/>
      <c r="X48" s="1046"/>
      <c r="Y48" s="1046"/>
      <c r="Z48" s="1047"/>
      <c r="AA48" s="1038" t="s">
        <v>12</v>
      </c>
      <c r="AB48" s="1039"/>
      <c r="AC48" s="1041" t="str">
        <f>IF(OR(F15=4,F15=5),"R6.6","R"&amp;D15&amp;"."&amp;F15)&amp;"～R"&amp;K15&amp;"."&amp;M15</f>
        <v>R6.6～R7.3</v>
      </c>
      <c r="AD48" s="1041"/>
      <c r="AE48" s="1041"/>
      <c r="AF48" s="1041"/>
      <c r="AG48" s="1041"/>
      <c r="AH48" s="1041"/>
      <c r="AS48" s="1015" t="str">
        <f>IFERROR(IF(AND(OR(AP58=1,AP58=2),OR(AP59=1,AP59=2),OR(AP60=1,AP60=2)),"処遇加算Ⅰ",IF(AND(OR(AP58=1,AP58=2),OR(AP59=1,AP59=2),OR(AP60=0,AP60=3)),"処遇加算Ⅱ",IF(OR(OR(AP58=1,AP58=2),OR(AP59=1,AP59=2)),"処遇加算Ⅲ",""))),"")</f>
        <v/>
      </c>
      <c r="AT48" s="1015"/>
      <c r="AU48" s="1015"/>
      <c r="AV48" s="1015"/>
      <c r="AW48" s="1015" t="str">
        <f>IFERROR(IF(AND(AP61=1,AP62=1,AP63=1),"特定加算Ⅰ",IF(AND(AP61=1,AP62=2,AP63=1),"特定加算Ⅱ",IF(OR(AP61=2,AP62=2,AP63=2),"特定加算なし",""))),"")</f>
        <v>特定加算なし</v>
      </c>
      <c r="AX48" s="1015"/>
      <c r="AY48" s="1015"/>
      <c r="AZ48" s="1015"/>
      <c r="BA48" s="1015" t="str">
        <f>IFERROR(IF(OR(L9="ベア加算",AP57=1),"ベア加算",IF(AP57=2,"ベア加算なし","")),"")</f>
        <v/>
      </c>
      <c r="BB48" s="1015"/>
      <c r="BC48" s="1015"/>
      <c r="BD48" s="1015"/>
      <c r="BE48" s="1166" t="str">
        <f>AS48&amp;AW48&amp;BA48</f>
        <v>特定加算なし</v>
      </c>
      <c r="BF48" s="1166"/>
      <c r="BG48" s="1166"/>
      <c r="BH48" s="1166"/>
      <c r="BI48" s="1166"/>
      <c r="BJ48" s="1166"/>
      <c r="BK48" s="1166"/>
      <c r="BL48" s="1166"/>
      <c r="BM48" s="1166"/>
      <c r="BN48" s="1166"/>
      <c r="BO48" s="1166"/>
      <c r="BP48" s="1166"/>
      <c r="BQ48" s="141"/>
      <c r="BR48" s="141"/>
      <c r="BS48" s="141"/>
      <c r="BT48" s="141"/>
      <c r="BU48" s="141"/>
      <c r="BV48" s="141"/>
      <c r="BW48" s="141"/>
      <c r="BX48" s="141"/>
      <c r="BY48" s="141"/>
      <c r="BZ48" s="141"/>
      <c r="CD48" s="142"/>
    </row>
    <row r="49" spans="2:86" ht="18" customHeight="1">
      <c r="B49" s="1072" t="s">
        <v>2015</v>
      </c>
      <c r="C49" s="1073"/>
      <c r="D49" s="1073"/>
      <c r="E49" s="1073"/>
      <c r="F49" s="1074"/>
      <c r="G49" s="1042" t="str">
        <f>IFERROR(IF(AND(OR(AH58=1,AH58=2),OR(AH59=1,AH59=2),OR(AH60=1,AH60=2)),"処遇加算Ⅰ",IF(AND(OR(AH58=1,AH58=2),OR(AH59=1,AH59=2),OR(AH60=0,AH60=3)),"処遇加算Ⅱ",IF(OR(OR(AH58=1,AH58=2),OR(AH59=1,AH59=2)),"処遇加算Ⅲ",""))),"")</f>
        <v/>
      </c>
      <c r="H49" s="1043"/>
      <c r="I49" s="1043"/>
      <c r="J49" s="1043"/>
      <c r="K49" s="1044"/>
      <c r="L49" s="1057" t="str">
        <f>IFERROR(IF(G9="","",IF(AND(AH61=1,AH62=1,AH63=1),"特定加算Ⅰ",IF(AND(AH61=1,AH62=2,AH63=1),"特定加算Ⅱ",IF(OR(AH61=2,AH62=2,AH63=2),"特定加算なし","")))),"")</f>
        <v/>
      </c>
      <c r="M49" s="1058"/>
      <c r="N49" s="1058"/>
      <c r="O49" s="1058"/>
      <c r="P49" s="1059"/>
      <c r="Q49" s="1078" t="str">
        <f>IFERROR(IF(OR(L9="ベア加算",AND(L9="ベア加算なし",AH57=1)),"ベア加算",IF(AH57=2,"ベア加算なし","")),"")</f>
        <v/>
      </c>
      <c r="R49" s="1043"/>
      <c r="S49" s="1043"/>
      <c r="T49" s="1043"/>
      <c r="U49" s="1079"/>
      <c r="V49" s="1080" t="s">
        <v>10</v>
      </c>
      <c r="W49" s="1081"/>
      <c r="X49" s="1081"/>
      <c r="Y49" s="1081"/>
      <c r="Z49" s="1081"/>
      <c r="AA49" s="1040"/>
      <c r="AB49" s="1040"/>
      <c r="AC49" s="1022" t="str">
        <f>IFERROR(VLOOKUP(BE48,【参考】数式用2!E6:F23,2,FALSE),"")</f>
        <v/>
      </c>
      <c r="AD49" s="1023"/>
      <c r="AE49" s="1023"/>
      <c r="AF49" s="1023"/>
      <c r="AG49" s="1023"/>
      <c r="AH49" s="1024"/>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2" t="s">
        <v>2016</v>
      </c>
      <c r="C50" s="1073"/>
      <c r="D50" s="1073"/>
      <c r="E50" s="1073"/>
      <c r="F50" s="1074"/>
      <c r="G50" s="1025" t="str">
        <f>IFERROR(VLOOKUP(Y5,【参考】数式用!$A$5:$J$37,MATCH(G49,【参考】数式用!$B$4:$J$4,0)+1,0),"")</f>
        <v/>
      </c>
      <c r="H50" s="1026"/>
      <c r="I50" s="1026"/>
      <c r="J50" s="1026"/>
      <c r="K50" s="1027"/>
      <c r="L50" s="1028" t="str">
        <f>IFERROR(VLOOKUP(Y5,【参考】数式用!$A$5:$J$37,MATCH(L49,【参考】数式用!$B$4:$J$4,0)+1,0),"")</f>
        <v/>
      </c>
      <c r="M50" s="1029"/>
      <c r="N50" s="1029"/>
      <c r="O50" s="1029"/>
      <c r="P50" s="1030"/>
      <c r="Q50" s="1031" t="str">
        <f>IFERROR(VLOOKUP(Y5,【参考】数式用!$A$5:$J$37,MATCH(Q49,【参考】数式用!$B$4:$J$4,0)+1,0),"")</f>
        <v/>
      </c>
      <c r="R50" s="1026"/>
      <c r="S50" s="1026"/>
      <c r="T50" s="1026"/>
      <c r="U50" s="1032"/>
      <c r="V50" s="1033">
        <f>SUM(G50,L50,Q50)</f>
        <v>0</v>
      </c>
      <c r="W50" s="1034"/>
      <c r="X50" s="1034"/>
      <c r="Y50" s="1034"/>
      <c r="Z50" s="1034"/>
      <c r="AA50" s="1040"/>
      <c r="AB50" s="1040"/>
      <c r="AC50" s="1035" t="str">
        <f>IFERROR(VLOOKUP(Y5,【参考】数式用!$A$5:$AB$37,MATCH(AC49,【参考】数式用!$B$4:$AB$4,0)+1,FALSE),"")</f>
        <v/>
      </c>
      <c r="AD50" s="1036"/>
      <c r="AE50" s="1036"/>
      <c r="AF50" s="1036"/>
      <c r="AG50" s="1036"/>
      <c r="AH50" s="1037"/>
      <c r="AS50" s="1014" t="s">
        <v>2046</v>
      </c>
      <c r="AT50" s="1014"/>
      <c r="AU50" s="1014"/>
      <c r="AV50" s="1014"/>
      <c r="AW50" s="1014" t="s">
        <v>2047</v>
      </c>
      <c r="AX50" s="1014"/>
      <c r="AY50" s="1014"/>
      <c r="AZ50" s="1014"/>
      <c r="BA50" s="1014" t="s">
        <v>13</v>
      </c>
      <c r="BB50" s="1014"/>
      <c r="BC50" s="1014"/>
      <c r="BD50" s="1014"/>
      <c r="BE50" s="1014" t="s">
        <v>2048</v>
      </c>
      <c r="BF50" s="1014"/>
      <c r="BG50" s="1014"/>
      <c r="BH50" s="1014"/>
      <c r="BI50" s="1014" t="s">
        <v>2051</v>
      </c>
      <c r="BJ50" s="1014"/>
      <c r="BK50" s="1014"/>
      <c r="BL50" s="1014"/>
      <c r="BM50" s="141"/>
      <c r="BN50" s="1014" t="s">
        <v>2050</v>
      </c>
      <c r="BO50" s="1014"/>
      <c r="BP50" s="1014"/>
      <c r="BQ50" s="1014"/>
      <c r="BR50" s="1014"/>
      <c r="BS50" s="1014"/>
      <c r="BT50" s="141"/>
      <c r="BV50" s="1003" t="s">
        <v>2053</v>
      </c>
      <c r="BW50" s="1004"/>
      <c r="BX50" s="1004"/>
      <c r="BY50" s="1004"/>
      <c r="BZ50" s="1004"/>
      <c r="CA50" s="1005"/>
      <c r="CD50" s="142"/>
    </row>
    <row r="51" spans="2:86" ht="17.25" customHeight="1">
      <c r="B51" s="1016" t="s">
        <v>2120</v>
      </c>
      <c r="C51" s="1017"/>
      <c r="D51" s="1017"/>
      <c r="E51" s="1017"/>
      <c r="F51" s="1018"/>
      <c r="G51" s="1048" t="str">
        <f>IFERROR(ROUNDDOWN(ROUND(AM5*G50,0),0)*H53,"")</f>
        <v/>
      </c>
      <c r="H51" s="1048"/>
      <c r="I51" s="1048"/>
      <c r="J51" s="1048"/>
      <c r="K51" s="55" t="s">
        <v>2116</v>
      </c>
      <c r="L51" s="1129" t="str">
        <f>IFERROR(ROUNDDOWN(ROUND(AM5*L50,0),0)*H53,"")</f>
        <v/>
      </c>
      <c r="M51" s="1130"/>
      <c r="N51" s="1130"/>
      <c r="O51" s="1130"/>
      <c r="P51" s="55" t="s">
        <v>2116</v>
      </c>
      <c r="Q51" s="1054" t="str">
        <f>IFERROR(ROUNDDOWN(ROUND(AM5*Q50,0),0)*H53,"")</f>
        <v/>
      </c>
      <c r="R51" s="1048"/>
      <c r="S51" s="1048"/>
      <c r="T51" s="1048"/>
      <c r="U51" s="56" t="s">
        <v>2116</v>
      </c>
      <c r="V51" s="1055">
        <f>IFERROR(SUM(G51,L51,Q51),"")</f>
        <v>0</v>
      </c>
      <c r="W51" s="1056"/>
      <c r="X51" s="1056"/>
      <c r="Y51" s="1056"/>
      <c r="Z51" s="57" t="s">
        <v>2116</v>
      </c>
      <c r="AB51" s="58"/>
      <c r="AC51" s="1054" t="str">
        <f>IFERROR(ROUNDDOWN(ROUND(AM5*AC50,0),0)*AD53,"")</f>
        <v/>
      </c>
      <c r="AD51" s="1048"/>
      <c r="AE51" s="1048"/>
      <c r="AF51" s="1048"/>
      <c r="AG51" s="1048"/>
      <c r="AH51" s="56" t="s">
        <v>2116</v>
      </c>
      <c r="AS51" s="1013" t="str">
        <f>IFERROR(ROUNDDOWN(ROUND(AM5*(G50-B10),0),0)*H53,"")</f>
        <v/>
      </c>
      <c r="AT51" s="1013"/>
      <c r="AU51" s="1013"/>
      <c r="AV51" s="1013"/>
      <c r="AW51" s="1013" t="str">
        <f>IFERROR(ROUNDDOWN(ROUND(AM5*(L50-G10),0),0)*H53,"")</f>
        <v/>
      </c>
      <c r="AX51" s="1013"/>
      <c r="AY51" s="1013"/>
      <c r="AZ51" s="1013"/>
      <c r="BA51" s="1013" t="str">
        <f>IFERROR(ROUNDDOWN(ROUND(AM5*(Q50-L10),0),0)*H53,"")</f>
        <v/>
      </c>
      <c r="BB51" s="1013"/>
      <c r="BC51" s="1013"/>
      <c r="BD51" s="1013"/>
      <c r="BE51" s="1013" t="str">
        <f>IFERROR(ROUNDDOWN(ROUND(AM5*(AC50-Q10),0),0)*AD53,"")</f>
        <v/>
      </c>
      <c r="BF51" s="1013"/>
      <c r="BG51" s="1013"/>
      <c r="BH51" s="1013"/>
      <c r="BI51" s="1013">
        <f>SUM(AS51:BH51)</f>
        <v>0</v>
      </c>
      <c r="BJ51" s="1013"/>
      <c r="BK51" s="1013"/>
      <c r="BL51" s="1013"/>
      <c r="BM51" s="141"/>
      <c r="BN51" s="1013" t="str">
        <f>IFERROR(ROUNDDOWN(ROUNDDOWN(ROUND(AM5*(VLOOKUP(Y5,【参考】数式用!$A$5:$AB$37,14,FALSE)),0),0)*AD53*0.5,0),"")</f>
        <v/>
      </c>
      <c r="BO51" s="1013"/>
      <c r="BP51" s="1013"/>
      <c r="BQ51" s="1013"/>
      <c r="BR51" s="1013"/>
      <c r="BS51" s="1013"/>
      <c r="BT51" s="141"/>
      <c r="BV51" s="1006">
        <f>IF(AND(Q49="ベア加算なし",BA48="ベア加算"),ROUNDDOWN(ROUND(AM5*VLOOKUP(Y5,【参考】数式用!$A$5:$AB$37,9,FALSE),0),0)*AD53,0)</f>
        <v>0</v>
      </c>
      <c r="BW51" s="1007"/>
      <c r="BX51" s="1007"/>
      <c r="BY51" s="1007"/>
      <c r="BZ51" s="1007"/>
      <c r="CA51" s="1008"/>
      <c r="CD51" s="142"/>
    </row>
    <row r="52" spans="2:86" ht="13.5" customHeight="1">
      <c r="B52" s="1016"/>
      <c r="C52" s="1017"/>
      <c r="D52" s="1017"/>
      <c r="E52" s="1017"/>
      <c r="F52" s="1018"/>
      <c r="G52" s="1052" t="str">
        <f>IFERROR("("&amp;TEXT(G51/H53,"#,##0円")&amp;"/月)","")</f>
        <v/>
      </c>
      <c r="H52" s="1053"/>
      <c r="I52" s="1053"/>
      <c r="J52" s="1053"/>
      <c r="K52" s="1053"/>
      <c r="L52" s="1050" t="str">
        <f>IFERROR("("&amp;TEXT(L51/H53,"#,##0円")&amp;"/月)","")</f>
        <v/>
      </c>
      <c r="M52" s="1051"/>
      <c r="N52" s="1051"/>
      <c r="O52" s="1051"/>
      <c r="P52" s="1052"/>
      <c r="Q52" s="1053" t="str">
        <f>IFERROR("("&amp;TEXT(Q51/H53,"#,##0円")&amp;"/月)","")</f>
        <v/>
      </c>
      <c r="R52" s="1053"/>
      <c r="S52" s="1053"/>
      <c r="T52" s="1053"/>
      <c r="U52" s="1053"/>
      <c r="V52" s="1053" t="str">
        <f>IFERROR("("&amp;TEXT(V51/H53,"#,##0円")&amp;"/月)","")</f>
        <v>(0円/月)</v>
      </c>
      <c r="W52" s="1053"/>
      <c r="X52" s="1053"/>
      <c r="Y52" s="1053"/>
      <c r="Z52" s="1053"/>
      <c r="AB52" s="58"/>
      <c r="AC52" s="1050" t="str">
        <f>IFERROR("("&amp;TEXT(AC51/AD53,"#,##0円")&amp;"/月)","")</f>
        <v/>
      </c>
      <c r="AD52" s="1051"/>
      <c r="AE52" s="1051"/>
      <c r="AF52" s="1051"/>
      <c r="AG52" s="1051"/>
      <c r="AH52" s="105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1" t="s">
        <v>215</v>
      </c>
      <c r="V56" s="1211"/>
      <c r="W56" s="1211"/>
      <c r="X56" s="1211"/>
      <c r="Y56" s="1211"/>
      <c r="Z56" s="1211"/>
      <c r="AA56" s="536"/>
      <c r="AB56" s="537"/>
      <c r="AC56" s="1211" t="str">
        <f>IF(F15=4,"R6.4～R6.5",IF(F15=5,"R6.5",""))</f>
        <v>R6.4～R6.5</v>
      </c>
      <c r="AD56" s="1211"/>
      <c r="AE56" s="1211"/>
      <c r="AF56" s="1211"/>
      <c r="AG56" s="1211"/>
      <c r="AH56" s="1211"/>
      <c r="AI56" s="538"/>
      <c r="AJ56" s="537"/>
      <c r="AK56" s="1211" t="str">
        <f>IF(OR(F15=4,F15=5),"R6.6","R"&amp;D15&amp;"."&amp;F15)&amp;"～R"&amp;K15&amp;"."&amp;M15</f>
        <v>R6.6～R7.3</v>
      </c>
      <c r="AL56" s="1211"/>
      <c r="AM56" s="1211"/>
      <c r="AN56" s="1211"/>
      <c r="AO56" s="1211"/>
      <c r="AP56" s="1211"/>
      <c r="AQ56" s="145"/>
      <c r="AR56" s="145"/>
      <c r="AS56" s="1172" t="s">
        <v>2202</v>
      </c>
      <c r="AT56" s="1172"/>
      <c r="AU56" s="1172"/>
      <c r="AV56" s="1172"/>
      <c r="AW56" s="1172" t="s">
        <v>2201</v>
      </c>
      <c r="AX56" s="1172"/>
      <c r="AY56" s="1172"/>
      <c r="AZ56" s="1172"/>
    </row>
    <row r="57" spans="2:86" ht="15.95" customHeight="1">
      <c r="U57" s="1212" t="s">
        <v>2054</v>
      </c>
      <c r="V57" s="1212"/>
      <c r="W57" s="1212"/>
      <c r="X57" s="1212"/>
      <c r="Y57" s="1212"/>
      <c r="Z57" s="539" t="str">
        <f>IF(AND(B9&lt;&gt;"処遇加算なし",F15=4),IF(V21="✓",1,IF(V22="✓",2,"")),"")</f>
        <v/>
      </c>
      <c r="AA57" s="536"/>
      <c r="AB57" s="537"/>
      <c r="AC57" s="1212" t="s">
        <v>2054</v>
      </c>
      <c r="AD57" s="1212"/>
      <c r="AE57" s="1212"/>
      <c r="AF57" s="1212"/>
      <c r="AG57" s="1212"/>
      <c r="AH57" s="425">
        <f>IF(AND(F15&lt;&gt;4,F15&lt;&gt;5),0,IF(AT8="○",1,0))</f>
        <v>0</v>
      </c>
      <c r="AI57" s="537"/>
      <c r="AJ57" s="537"/>
      <c r="AK57" s="1212" t="s">
        <v>2054</v>
      </c>
      <c r="AL57" s="1212"/>
      <c r="AM57" s="1212"/>
      <c r="AN57" s="1212"/>
      <c r="AO57" s="1212"/>
      <c r="AP57" s="425">
        <f>IF(AT8="○",1,0)</f>
        <v>0</v>
      </c>
      <c r="AQ57" s="145"/>
      <c r="AR57" s="145"/>
      <c r="AS57" s="1180"/>
      <c r="AT57" s="1180"/>
      <c r="AU57" s="1180"/>
      <c r="AV57" s="1180"/>
      <c r="AW57" s="1173"/>
      <c r="AX57" s="1173"/>
      <c r="AY57" s="1173"/>
      <c r="AZ57" s="1173"/>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14" t="str">
        <f>IF(OR(AND(Z58=1,AH58=3),AND(Z58=1,AP58=3),AND(Z58=2,AH58=3,AH59=3),AND(Z58=2,AP58=3,AP59=3)),"○","")</f>
        <v/>
      </c>
      <c r="AT58" s="1014"/>
      <c r="AU58" s="1014"/>
      <c r="AV58" s="1014"/>
      <c r="AW58" s="1014" t="str">
        <f>IF(OR(AND(Z58=1,AH58=2),AND(Z58=1,AP58=2),AND(Z58=2,AH58=2,AH59=2),AND(Z58=2,AP58=2,AP59=2)),"○","")</f>
        <v/>
      </c>
      <c r="AX58" s="1014"/>
      <c r="AY58" s="1014"/>
      <c r="AZ58" s="1014"/>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14" t="str">
        <f>IF(OR(AND(Z59=1,AH59=3),AND(Z59=1,AP59=3),AND(Z59=2,AH58=3,AH59=3),AND(Z59=2,AP58=3,AP59=3)),"○","")</f>
        <v/>
      </c>
      <c r="AT59" s="1014"/>
      <c r="AU59" s="1014"/>
      <c r="AV59" s="1014"/>
      <c r="AW59" s="1014" t="str">
        <f>IF(OR(AND(Z59=1,AH58=2),AND(Z59=1,AP58=2),AND(Z59=2,AH58=2,AH59=2),AND(Z59=2,AP58=2,AP59=2)),"○","")</f>
        <v/>
      </c>
      <c r="AX59" s="1014"/>
      <c r="AY59" s="1014"/>
      <c r="AZ59" s="1014"/>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174" t="str">
        <f>IF(OR(AND(Z60=1,AH60=3),AND(Z60=1,AP60=3)),"○","")</f>
        <v/>
      </c>
      <c r="AT60" s="1174"/>
      <c r="AU60" s="1174"/>
      <c r="AV60" s="1174"/>
      <c r="AW60" s="1174" t="str">
        <f>IF(OR(AND(Z60=1,AH60=2),AND(Z60=1,AP60=2)),"○","")</f>
        <v/>
      </c>
      <c r="AX60" s="1174"/>
      <c r="AY60" s="1174"/>
      <c r="AZ60" s="1174"/>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14" t="str">
        <f>IF(OR(AND(Z61=1,AH61=2),AND(Z61=1,AP61=2)),"○","")</f>
        <v/>
      </c>
      <c r="AT61" s="1014"/>
      <c r="AU61" s="1014"/>
      <c r="AV61" s="1014"/>
      <c r="AW61" s="1175" t="str">
        <f>IF(OR((AD61-AL61)&lt;0,(AD61-AT61)&lt;0),"!","")</f>
        <v/>
      </c>
      <c r="AX61" s="1175"/>
      <c r="AY61" s="1175"/>
      <c r="AZ61" s="117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14" t="str">
        <f>IF(OR(AND(Z62=1,AH62=2),AND(Z62=1,AP62=2)),"○","")</f>
        <v/>
      </c>
      <c r="AT62" s="1014"/>
      <c r="AU62" s="1014"/>
      <c r="AV62" s="1014"/>
      <c r="AW62" s="1175" t="str">
        <f>IF(OR((AD62-AL62)&lt;0,(AD62-AT62)&lt;0),"!","")</f>
        <v/>
      </c>
      <c r="AX62" s="1175"/>
      <c r="AY62" s="1175"/>
      <c r="AZ62" s="1175"/>
      <c r="BP62" s="151"/>
      <c r="BR62" s="151"/>
      <c r="BS62" s="151"/>
      <c r="BT62" s="151"/>
      <c r="BU62" s="151"/>
      <c r="BV62" s="151"/>
      <c r="BW62" s="151"/>
      <c r="BX62" s="151"/>
      <c r="BY62" s="151"/>
      <c r="BZ62" s="151"/>
      <c r="CA62" s="151"/>
      <c r="CB62" s="151"/>
      <c r="CC62" s="151"/>
      <c r="CD62" s="151"/>
      <c r="CE62" s="151"/>
      <c r="CF62" s="151"/>
      <c r="CH62" s="154"/>
    </row>
    <row r="63" spans="2:86" ht="15.95" customHeight="1">
      <c r="U63" s="1212" t="s">
        <v>2060</v>
      </c>
      <c r="V63" s="1212"/>
      <c r="W63" s="1212"/>
      <c r="X63" s="1212"/>
      <c r="Y63" s="1212"/>
      <c r="Z63" s="539" t="str">
        <f>IF(AND(B9&lt;&gt;"処遇加算なし",F15=4),IF(V44="✓",1,IF(V45="✓",2,"")),"")</f>
        <v/>
      </c>
      <c r="AA63" s="536"/>
      <c r="AB63" s="537"/>
      <c r="AC63" s="1212" t="s">
        <v>2060</v>
      </c>
      <c r="AD63" s="1212"/>
      <c r="AE63" s="1212"/>
      <c r="AF63" s="1212"/>
      <c r="AG63" s="1212"/>
      <c r="AH63" s="425">
        <f>IF(AND(F15&lt;&gt;4,F15&lt;&gt;5),0,IF(AZ8="○",1,2))</f>
        <v>2</v>
      </c>
      <c r="AI63" s="537"/>
      <c r="AJ63" s="537"/>
      <c r="AK63" s="1212" t="s">
        <v>2060</v>
      </c>
      <c r="AL63" s="1212"/>
      <c r="AM63" s="1212"/>
      <c r="AN63" s="1212"/>
      <c r="AO63" s="1212"/>
      <c r="AP63" s="425">
        <f>IF(AZ8="○",1,2)</f>
        <v>2</v>
      </c>
      <c r="AQ63" s="145"/>
      <c r="AR63" s="145"/>
      <c r="AS63" s="1014" t="str">
        <f>IF(OR(AND(Z63=1,AH63=2),AND(Z63=1,AP63=2)),"○","")</f>
        <v/>
      </c>
      <c r="AT63" s="1014"/>
      <c r="AU63" s="1014"/>
      <c r="AV63" s="1014"/>
      <c r="AW63" s="1175" t="str">
        <f>IF(OR((AD63-AL63)&lt;0,(AD63-AT63)&lt;0),"!","")</f>
        <v/>
      </c>
      <c r="AX63" s="1175"/>
      <c r="AY63" s="1175"/>
      <c r="AZ63" s="117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FA61B9FF-2BA4-450D-8469-4A0FE19E028A}">
      <formula1>0</formula1>
    </dataValidation>
    <dataValidation type="list" allowBlank="1" showInputMessage="1" showErrorMessage="1" sqref="AL41:AP41" xr:uid="{66551305-39A2-4A60-A345-290DF0FADF03}">
      <formula1>INDIRECT(BF1)</formula1>
    </dataValidation>
    <dataValidation type="list" allowBlank="1" showInputMessage="1" showErrorMessage="1" sqref="AD41:AH41" xr:uid="{99B17BB2-D13D-4FC6-872C-88F546521129}">
      <formula1>INDIRECT(BF1)</formula1>
    </dataValidation>
    <dataValidation type="textLength" operator="equal" allowBlank="1" showInputMessage="1" showErrorMessage="1" error="10桁の事業所番号を入力してください。_x000a_（桁数が異なるとエラーになります）" sqref="B5:F5" xr:uid="{3940CC26-B32D-4E0E-B333-CCB862C0DF1C}">
      <formula1>10</formula1>
    </dataValidation>
    <dataValidation type="list" allowBlank="1" showInputMessage="1" showErrorMessage="1" sqref="K15:K16 D15:D16" xr:uid="{21B83D78-BEB1-4C51-B885-88E61668557B}">
      <formula1>"6,7"</formula1>
    </dataValidation>
    <dataValidation type="list" allowBlank="1" showInputMessage="1" showErrorMessage="1" sqref="M15:M16" xr:uid="{64535218-9D77-495B-8018-CF771251EC25}">
      <formula1>"1,2,3,6,7,8,9,10,11,12"</formula1>
    </dataValidation>
    <dataValidation type="list" allowBlank="1" showInputMessage="1" showErrorMessage="1" sqref="M5:O5" xr:uid="{D9DF06E6-E274-4D49-B092-27108B4F0DFA}">
      <formula1>INDIRECT(J5)</formula1>
    </dataValidation>
    <dataValidation type="list" allowBlank="1" showInputMessage="1" showErrorMessage="1" sqref="Y5:AD5" xr:uid="{EFF078EE-4E89-4BD8-A52A-A05E9C9D5F8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EEFB3E22-A533-4A9E-B183-C556C8EBED05}">
          <x14:formula1>
            <xm:f>【参考】数式用!$B$4:$E$4</xm:f>
          </x14:formula1>
          <xm:sqref>B9:F9</xm:sqref>
        </x14:dataValidation>
        <x14:dataValidation type="list" allowBlank="1" showInputMessage="1" showErrorMessage="1" xr:uid="{FFB2AE45-7DB7-4F61-9303-4060DE1DF3B0}">
          <x14:formula1>
            <xm:f>【参考】数式用!$F$4:$H$4</xm:f>
          </x14:formula1>
          <xm:sqref>G9</xm:sqref>
        </x14:dataValidation>
        <x14:dataValidation type="list" allowBlank="1" showInputMessage="1" showErrorMessage="1" xr:uid="{018E7E5D-D761-4682-B9F2-0837C8679685}">
          <x14:formula1>
            <xm:f>【参考】数式用!$I$4:$J$4</xm:f>
          </x14:formula1>
          <xm:sqref>L9</xm:sqref>
        </x14:dataValidation>
        <x14:dataValidation type="list" allowBlank="1" showInputMessage="1" showErrorMessage="1" xr:uid="{075723F9-20A2-4C6D-99E7-2130EAA907C7}">
          <x14:formula1>
            <xm:f>【参考】数式用3!$A$3:$A$49</xm:f>
          </x14:formula1>
          <xm:sqref>J5:L5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E863C-6756-4A52-B4D6-4FF26760B776}">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3" t="s">
        <v>2330</v>
      </c>
      <c r="O1" s="1163"/>
      <c r="P1" s="1163"/>
      <c r="Q1" s="1163"/>
      <c r="R1" s="1163"/>
      <c r="S1" s="1163"/>
      <c r="T1" s="1163"/>
      <c r="U1" s="1163"/>
      <c r="V1" s="1163"/>
      <c r="W1" s="1163"/>
      <c r="X1" s="1163"/>
      <c r="Y1" s="1163"/>
      <c r="Z1" s="1163"/>
      <c r="AA1" s="1163"/>
      <c r="AB1" s="1163"/>
      <c r="AC1" s="1163"/>
      <c r="AD1" s="1163"/>
      <c r="AE1" s="1163"/>
      <c r="AF1" s="1009" t="s">
        <v>25</v>
      </c>
      <c r="AG1" s="1009"/>
      <c r="AH1" s="1009"/>
      <c r="AI1" s="1010" t="str">
        <f>IF(G5="","",G5)</f>
        <v/>
      </c>
      <c r="AJ1" s="1010"/>
      <c r="AK1" s="1010"/>
      <c r="AL1" s="1010"/>
      <c r="AM1" s="1010"/>
      <c r="AN1" s="1010"/>
      <c r="AO1" s="1010"/>
      <c r="AP1" s="1010"/>
      <c r="AS1" s="1177" t="str">
        <f>B9&amp;G9&amp;L9</f>
        <v/>
      </c>
      <c r="AT1" s="1178"/>
      <c r="AU1" s="1178"/>
      <c r="AV1" s="1178"/>
      <c r="AW1" s="1178"/>
      <c r="AX1" s="1178"/>
      <c r="AY1" s="1178"/>
      <c r="AZ1" s="1178"/>
      <c r="BA1" s="1178"/>
      <c r="BB1" s="1178"/>
      <c r="BC1" s="1178"/>
      <c r="BD1" s="1178"/>
      <c r="BE1" s="1179"/>
      <c r="BF1" s="1176" t="str">
        <f>IFERROR(VLOOKUP(Y5,【参考】数式用!$AH$2:$AI$34,2,FALSE),"")</f>
        <v/>
      </c>
      <c r="BG1" s="1176"/>
      <c r="BH1" s="1176"/>
      <c r="BI1" s="1176"/>
      <c r="BJ1" s="1176"/>
      <c r="BK1" s="1176"/>
      <c r="BL1" s="1176"/>
      <c r="BM1" s="1176"/>
      <c r="BN1" s="1176"/>
      <c r="BO1" s="1176"/>
      <c r="BP1" s="1176"/>
      <c r="CE1" s="74" t="s">
        <v>2189</v>
      </c>
    </row>
    <row r="2" spans="1:88" s="75" customFormat="1" ht="19.5" customHeight="1" thickBot="1">
      <c r="C2" s="73"/>
      <c r="D2" s="73"/>
      <c r="E2" s="73"/>
      <c r="F2" s="73"/>
      <c r="G2" s="73"/>
      <c r="H2" s="73"/>
      <c r="I2" s="73"/>
      <c r="J2" s="73"/>
      <c r="K2" s="73"/>
      <c r="L2" s="73"/>
      <c r="M2" s="73"/>
      <c r="N2" s="1163"/>
      <c r="O2" s="1163"/>
      <c r="P2" s="1163"/>
      <c r="Q2" s="1163"/>
      <c r="R2" s="1163"/>
      <c r="S2" s="1163"/>
      <c r="T2" s="1163"/>
      <c r="U2" s="1163"/>
      <c r="V2" s="1163"/>
      <c r="W2" s="1163"/>
      <c r="X2" s="1163"/>
      <c r="Y2" s="1163"/>
      <c r="Z2" s="1163"/>
      <c r="AA2" s="1163"/>
      <c r="AB2" s="1163"/>
      <c r="AC2" s="1163"/>
      <c r="AD2" s="1163"/>
      <c r="AE2" s="1163"/>
      <c r="AF2" s="73"/>
      <c r="AG2" s="73"/>
      <c r="AH2" s="73"/>
      <c r="AI2" s="73"/>
      <c r="AJ2" s="73"/>
      <c r="AK2" s="73"/>
      <c r="AL2" s="73"/>
      <c r="AM2" s="73"/>
      <c r="AN2" s="73"/>
      <c r="AO2" s="73"/>
      <c r="AP2" s="73"/>
      <c r="AQ2" s="436"/>
      <c r="AR2" s="436"/>
      <c r="CE2" s="1001" t="s">
        <v>2192</v>
      </c>
      <c r="CF2" s="1001"/>
      <c r="CG2" s="1001"/>
      <c r="CH2" s="1001"/>
      <c r="CI2" s="982" t="str">
        <f>IF(AI1&lt;&gt;"",1,"")</f>
        <v/>
      </c>
      <c r="CJ2" s="983"/>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1" t="s">
        <v>2186</v>
      </c>
      <c r="CF3" s="1001"/>
      <c r="CG3" s="1001"/>
      <c r="CH3" s="1001"/>
      <c r="CI3" s="987" t="str">
        <f>IF(AND(L9="ベア加算",Q49="ベア加算"),1,"")</f>
        <v/>
      </c>
      <c r="CJ3" s="988"/>
    </row>
    <row r="4" spans="1:88" ht="28.5" customHeight="1">
      <c r="B4" s="1082" t="s">
        <v>2237</v>
      </c>
      <c r="C4" s="1082"/>
      <c r="D4" s="1082"/>
      <c r="E4" s="1082"/>
      <c r="F4" s="1082"/>
      <c r="G4" s="1083" t="s">
        <v>0</v>
      </c>
      <c r="H4" s="1083"/>
      <c r="I4" s="1083"/>
      <c r="J4" s="1084" t="s">
        <v>1</v>
      </c>
      <c r="K4" s="1085"/>
      <c r="L4" s="1085"/>
      <c r="M4" s="1085"/>
      <c r="N4" s="1085"/>
      <c r="O4" s="1086"/>
      <c r="P4" s="1193" t="s">
        <v>2</v>
      </c>
      <c r="Q4" s="1194"/>
      <c r="R4" s="1194"/>
      <c r="S4" s="1194"/>
      <c r="T4" s="1194"/>
      <c r="U4" s="1194"/>
      <c r="V4" s="1194"/>
      <c r="W4" s="1194"/>
      <c r="X4" s="1195"/>
      <c r="Y4" s="1084" t="s">
        <v>3</v>
      </c>
      <c r="Z4" s="1085"/>
      <c r="AA4" s="1085"/>
      <c r="AB4" s="1085"/>
      <c r="AC4" s="1085"/>
      <c r="AD4" s="1086"/>
      <c r="AE4" s="1125" t="s">
        <v>2317</v>
      </c>
      <c r="AF4" s="1126"/>
      <c r="AG4" s="1126"/>
      <c r="AH4" s="1127"/>
      <c r="AI4" s="1125" t="s">
        <v>2318</v>
      </c>
      <c r="AJ4" s="1126"/>
      <c r="AK4" s="1126"/>
      <c r="AL4" s="1127"/>
      <c r="AM4" s="1125" t="s">
        <v>2319</v>
      </c>
      <c r="AN4" s="1126"/>
      <c r="AO4" s="1126"/>
      <c r="AP4" s="1127"/>
      <c r="AS4" s="83"/>
      <c r="AT4" s="1181" t="s">
        <v>2095</v>
      </c>
      <c r="AU4" s="1181" t="s">
        <v>2055</v>
      </c>
      <c r="AV4" s="1181" t="s">
        <v>2056</v>
      </c>
      <c r="AW4" s="1181" t="s">
        <v>2057</v>
      </c>
      <c r="AX4" s="1181" t="s">
        <v>2058</v>
      </c>
      <c r="AY4" s="1181" t="s">
        <v>2059</v>
      </c>
      <c r="AZ4" s="1181" t="s">
        <v>2094</v>
      </c>
      <c r="BA4" s="84"/>
      <c r="CE4" s="1001" t="s">
        <v>2191</v>
      </c>
      <c r="CF4" s="1001"/>
      <c r="CG4" s="1001"/>
      <c r="CH4" s="1001"/>
      <c r="CI4" s="989" t="str">
        <f>IF(OR(OR(G49="処遇加算Ⅰ",G49="処遇加算Ⅱ"),OR(AS48="処遇加算Ⅰ",AS48="処遇加算Ⅱ")),1,"")</f>
        <v/>
      </c>
      <c r="CJ4" s="990"/>
    </row>
    <row r="5" spans="1:88" ht="33" customHeight="1">
      <c r="B5" s="1141"/>
      <c r="C5" s="1141"/>
      <c r="D5" s="1141"/>
      <c r="E5" s="1141"/>
      <c r="F5" s="1141"/>
      <c r="G5" s="1142"/>
      <c r="H5" s="1142"/>
      <c r="I5" s="1142"/>
      <c r="J5" s="1143"/>
      <c r="K5" s="1143"/>
      <c r="L5" s="1143"/>
      <c r="M5" s="1144"/>
      <c r="N5" s="1144"/>
      <c r="O5" s="1144"/>
      <c r="P5" s="1215"/>
      <c r="Q5" s="1216"/>
      <c r="R5" s="1216"/>
      <c r="S5" s="1216"/>
      <c r="T5" s="1216"/>
      <c r="U5" s="1216"/>
      <c r="V5" s="1216"/>
      <c r="W5" s="1216"/>
      <c r="X5" s="1217"/>
      <c r="Y5" s="1128"/>
      <c r="Z5" s="1128"/>
      <c r="AA5" s="1128"/>
      <c r="AB5" s="1128"/>
      <c r="AC5" s="1128"/>
      <c r="AD5" s="1128"/>
      <c r="AE5" s="1196"/>
      <c r="AF5" s="1197"/>
      <c r="AG5" s="1197"/>
      <c r="AH5" s="1198"/>
      <c r="AI5" s="1196"/>
      <c r="AJ5" s="1197"/>
      <c r="AK5" s="1197"/>
      <c r="AL5" s="1198"/>
      <c r="AM5" s="1199">
        <f>AE5-AI5</f>
        <v>0</v>
      </c>
      <c r="AN5" s="1200"/>
      <c r="AO5" s="1200"/>
      <c r="AP5" s="1201"/>
      <c r="AS5" s="83"/>
      <c r="AT5" s="1182"/>
      <c r="AU5" s="1182"/>
      <c r="AV5" s="1182"/>
      <c r="AW5" s="1182"/>
      <c r="AX5" s="1182"/>
      <c r="AY5" s="1182"/>
      <c r="AZ5" s="1182"/>
      <c r="BA5" s="84"/>
      <c r="CE5" s="1001" t="s">
        <v>2185</v>
      </c>
      <c r="CF5" s="1001"/>
      <c r="CG5" s="1001"/>
      <c r="CH5" s="1001"/>
      <c r="CI5" s="989" t="str">
        <f>IF(OR(G49="処遇加算Ⅰ",AS48="処遇加算Ⅰ"),1,"")</f>
        <v/>
      </c>
      <c r="CJ5" s="990"/>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2"/>
      <c r="AU6" s="1182"/>
      <c r="AV6" s="1182"/>
      <c r="AW6" s="1182"/>
      <c r="AX6" s="1182"/>
      <c r="AY6" s="1182"/>
      <c r="AZ6" s="1182"/>
      <c r="BA6" s="84"/>
      <c r="CE6" s="1001" t="s">
        <v>2188</v>
      </c>
      <c r="CF6" s="1001"/>
      <c r="CG6" s="1001"/>
      <c r="CH6" s="1001"/>
      <c r="CI6" s="989" t="str">
        <f>IF(OR(AH61=1,AP61=1),1,"")</f>
        <v/>
      </c>
      <c r="CJ6" s="990"/>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3"/>
      <c r="AU7" s="1183"/>
      <c r="AV7" s="1183"/>
      <c r="AW7" s="1183"/>
      <c r="AX7" s="1183"/>
      <c r="AY7" s="1183"/>
      <c r="AZ7" s="1183"/>
      <c r="BA7" s="84"/>
      <c r="CE7" s="1002" t="s">
        <v>2187</v>
      </c>
      <c r="CF7" s="1002"/>
      <c r="CG7" s="1002"/>
      <c r="CH7" s="1002"/>
      <c r="CI7" s="989" t="str">
        <f>IF(AND(AH62=1,AD41=""),1,"")</f>
        <v/>
      </c>
      <c r="CJ7" s="990"/>
    </row>
    <row r="8" spans="1:88" ht="17.25" customHeight="1" thickBot="1">
      <c r="B8" s="1045" t="s">
        <v>2145</v>
      </c>
      <c r="C8" s="1046"/>
      <c r="D8" s="1046"/>
      <c r="E8" s="1046"/>
      <c r="F8" s="1046"/>
      <c r="G8" s="1046"/>
      <c r="H8" s="1046"/>
      <c r="I8" s="1046"/>
      <c r="J8" s="1046"/>
      <c r="K8" s="1046"/>
      <c r="L8" s="1046"/>
      <c r="M8" s="1046"/>
      <c r="N8" s="1046"/>
      <c r="O8" s="1046"/>
      <c r="P8" s="1046"/>
      <c r="Q8" s="1046"/>
      <c r="R8" s="1046"/>
      <c r="S8" s="1047"/>
      <c r="T8" s="1038" t="s">
        <v>12</v>
      </c>
      <c r="U8" s="1039"/>
      <c r="V8" s="1202" t="str">
        <f>IFERROR(IF(VLOOKUP(AS1,【参考】数式用2!E6:L23,3,FALSE)="","",VLOOKUP(AS1,【参考】数式用2!E6:L23,3,FALSE)),"")</f>
        <v/>
      </c>
      <c r="W8" s="1203"/>
      <c r="X8" s="1203"/>
      <c r="Y8" s="1203"/>
      <c r="Z8" s="1204"/>
      <c r="AA8" s="1184" t="str">
        <f>IFERROR(VLOOKUP(AS1,【参考】数式用2!E6:L23,4,FALSE),"")</f>
        <v/>
      </c>
      <c r="AB8" s="1184"/>
      <c r="AC8" s="1184"/>
      <c r="AD8" s="1184"/>
      <c r="AE8" s="1184"/>
      <c r="AF8" s="1184"/>
      <c r="AG8" s="1184"/>
      <c r="AH8" s="1184"/>
      <c r="AI8" s="1184"/>
      <c r="AJ8" s="1184"/>
      <c r="AK8" s="1184"/>
      <c r="AL8" s="1184"/>
      <c r="AM8" s="1184"/>
      <c r="AN8" s="1184"/>
      <c r="AO8" s="1184"/>
      <c r="AP8" s="1185"/>
      <c r="AS8" s="83"/>
      <c r="AT8" s="985" t="str">
        <f>IF(L9="ベア加算","",IF(OR(V8="新加算Ⅰ",V8="新加算Ⅱ",V8="新加算Ⅲ",V8="新加算Ⅳ"),"○",""))</f>
        <v/>
      </c>
      <c r="AU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5" t="str">
        <f>IF(OR(V8="新加算Ⅰ",V8="新加算Ⅱ",V8="新加算Ⅲ",V8="新加算Ⅴ(１)",V8="新加算Ⅴ(３)",V8="新加算Ⅴ(８)"),"○","")</f>
        <v/>
      </c>
      <c r="AX8" s="985" t="str">
        <f>IF(OR(V8="新加算Ⅰ",V8="新加算Ⅱ",V8="新加算Ⅴ(１)",V8="新加算Ⅴ(２)",V8="新加算Ⅴ(３)",V8="新加算Ⅴ(４)",V8="新加算Ⅴ(５)",V8="新加算Ⅴ(６)",V8="新加算Ⅴ(７)",V8="新加算Ⅴ(９)",V8="新加算Ⅴ(10)",V8="新加算Ⅴ(12)"),"○","")</f>
        <v/>
      </c>
      <c r="AY8" s="985" t="str">
        <f>IF(OR(V8="新加算Ⅰ",V8="新加算Ⅴ(１)",V8="新加算Ⅴ(２)",V8="新加算Ⅴ(５)",V8="新加算Ⅴ(７)",V8="新加算Ⅴ(10)"),"○","")</f>
        <v/>
      </c>
      <c r="AZ8" s="985" t="str">
        <f>IF(OR(V8="新加算Ⅰ",V8="新加算Ⅱ",V8="新加算Ⅴ(１)",V8="新加算Ⅴ(２)",V8="新加算Ⅴ(３)",V8="新加算Ⅴ(４)",V8="新加算Ⅴ(５)",V8="新加算Ⅴ(６)",V8="新加算Ⅴ(７)",V8="新加算Ⅴ(９)",V8="新加算Ⅴ(10)",V8="新加算Ⅴ(12)"),"○","")</f>
        <v/>
      </c>
      <c r="BA8" s="84"/>
      <c r="CE8" s="1002" t="s">
        <v>2187</v>
      </c>
      <c r="CF8" s="1002"/>
      <c r="CG8" s="1002"/>
      <c r="CH8" s="1002"/>
      <c r="CI8" s="989" t="str">
        <f>IF(AND(AP62=1,AL41=""),1,"")</f>
        <v/>
      </c>
      <c r="CJ8" s="990"/>
    </row>
    <row r="9" spans="1:88" ht="26.25" customHeight="1">
      <c r="B9" s="1091"/>
      <c r="C9" s="1092"/>
      <c r="D9" s="1092"/>
      <c r="E9" s="1092"/>
      <c r="F9" s="1093"/>
      <c r="G9" s="1094"/>
      <c r="H9" s="1095"/>
      <c r="I9" s="1095"/>
      <c r="J9" s="1095"/>
      <c r="K9" s="1096"/>
      <c r="L9" s="1097"/>
      <c r="M9" s="1098"/>
      <c r="N9" s="1098"/>
      <c r="O9" s="1098"/>
      <c r="P9" s="1099"/>
      <c r="Q9" s="1145" t="s">
        <v>2051</v>
      </c>
      <c r="R9" s="1146"/>
      <c r="S9" s="1146"/>
      <c r="T9" s="1038"/>
      <c r="U9" s="1039"/>
      <c r="V9" s="1205" t="str">
        <f>IFERROR(VLOOKUP(Y5,【参考】数式用!$A$5:$AB$37,MATCH(V8,【参考】数式用!$B$4:$AB$4,0)+1,FALSE),"")</f>
        <v/>
      </c>
      <c r="W9" s="1206"/>
      <c r="X9" s="1206"/>
      <c r="Y9" s="1206"/>
      <c r="Z9" s="1207"/>
      <c r="AA9" s="1186"/>
      <c r="AB9" s="1186"/>
      <c r="AC9" s="1186"/>
      <c r="AD9" s="1186"/>
      <c r="AE9" s="1186"/>
      <c r="AF9" s="1186"/>
      <c r="AG9" s="1186"/>
      <c r="AH9" s="1186"/>
      <c r="AI9" s="1186"/>
      <c r="AJ9" s="1186"/>
      <c r="AK9" s="1186"/>
      <c r="AL9" s="1186"/>
      <c r="AM9" s="1186"/>
      <c r="AN9" s="1186"/>
      <c r="AO9" s="1186"/>
      <c r="AP9" s="1187"/>
      <c r="AS9" s="83"/>
      <c r="AT9" s="986"/>
      <c r="AU9" s="986"/>
      <c r="AV9" s="986"/>
      <c r="AW9" s="986"/>
      <c r="AX9" s="986"/>
      <c r="AY9" s="986"/>
      <c r="AZ9" s="986"/>
      <c r="BA9" s="84"/>
      <c r="CE9" s="1001" t="s">
        <v>2187</v>
      </c>
      <c r="CF9" s="1001"/>
      <c r="CG9" s="1001"/>
      <c r="CH9" s="1001"/>
      <c r="CI9" s="989" t="str">
        <f>IF(OR(AH62=1,AP62=1),1,"")</f>
        <v/>
      </c>
      <c r="CJ9" s="990"/>
    </row>
    <row r="10" spans="1:88" ht="11.25" customHeight="1">
      <c r="B10" s="1100" t="str">
        <f>IFERROR(VLOOKUP(Y5,【参考】数式用!$A$5:$J$37,MATCH(B9,【参考】数式用!$B$4:$J$4,0)+1,0),"")</f>
        <v/>
      </c>
      <c r="C10" s="1101"/>
      <c r="D10" s="1101"/>
      <c r="E10" s="1101"/>
      <c r="F10" s="1102"/>
      <c r="G10" s="1100" t="str">
        <f>IFERROR(VLOOKUP(Y5,【参考】数式用!$A$5:$J$37,MATCH(G9,【参考】数式用!$B$4:$J$4,0)+1,0),"")</f>
        <v/>
      </c>
      <c r="H10" s="1101"/>
      <c r="I10" s="1101"/>
      <c r="J10" s="1101"/>
      <c r="K10" s="1102"/>
      <c r="L10" s="1106" t="str">
        <f>IFERROR(VLOOKUP(Y5,【参考】数式用!$A$5:$J$37,MATCH(L9,【参考】数式用!$B$4:$J$4,0)+1,0),"")</f>
        <v/>
      </c>
      <c r="M10" s="1107"/>
      <c r="N10" s="1107"/>
      <c r="O10" s="1107"/>
      <c r="P10" s="1108"/>
      <c r="Q10" s="1033">
        <f>SUM(B10,G10,L10)</f>
        <v>0</v>
      </c>
      <c r="R10" s="1034"/>
      <c r="S10" s="1034"/>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1" t="s">
        <v>2190</v>
      </c>
      <c r="CF10" s="1001"/>
      <c r="CG10" s="1001"/>
      <c r="CH10" s="1001"/>
      <c r="CI10" s="989">
        <f>IF(OR(AH63=1,AP63=1),1,0)</f>
        <v>0</v>
      </c>
      <c r="CJ10" s="990"/>
    </row>
    <row r="11" spans="1:88" s="94" customFormat="1" ht="20.25" customHeight="1" thickBot="1">
      <c r="B11" s="1103"/>
      <c r="C11" s="1104"/>
      <c r="D11" s="1104"/>
      <c r="E11" s="1104"/>
      <c r="F11" s="1105"/>
      <c r="G11" s="1103"/>
      <c r="H11" s="1104"/>
      <c r="I11" s="1104"/>
      <c r="J11" s="1104"/>
      <c r="K11" s="1105"/>
      <c r="L11" s="1109"/>
      <c r="M11" s="1110"/>
      <c r="N11" s="1110"/>
      <c r="O11" s="1110"/>
      <c r="P11" s="1111"/>
      <c r="Q11" s="1033"/>
      <c r="R11" s="1034"/>
      <c r="S11" s="1034"/>
      <c r="T11" s="1040"/>
      <c r="U11" s="1039"/>
      <c r="V11" s="1124" t="str">
        <f>IFERROR(IF(VLOOKUP(AS1,【参考】数式用2!E6:L23,5,FALSE)="","",VLOOKUP(AS1,【参考】数式用2!E6:L23,5,FALSE)),"")</f>
        <v/>
      </c>
      <c r="W11" s="1124"/>
      <c r="X11" s="1124"/>
      <c r="Y11" s="1124"/>
      <c r="Z11" s="1124"/>
      <c r="AA11" s="1184" t="str">
        <f>IFERROR(VLOOKUP(AS1,【参考】数式用2!E6:L23,6,FALSE),"")</f>
        <v/>
      </c>
      <c r="AB11" s="1184"/>
      <c r="AC11" s="1184"/>
      <c r="AD11" s="1184"/>
      <c r="AE11" s="1184"/>
      <c r="AF11" s="1184"/>
      <c r="AG11" s="1184"/>
      <c r="AH11" s="1184"/>
      <c r="AI11" s="1184"/>
      <c r="AJ11" s="1184"/>
      <c r="AK11" s="1184"/>
      <c r="AL11" s="1184"/>
      <c r="AM11" s="1184"/>
      <c r="AN11" s="1184"/>
      <c r="AO11" s="1184"/>
      <c r="AP11" s="1185"/>
      <c r="AS11" s="99"/>
      <c r="AT11" s="985" t="str">
        <f>IF(L9="ベア加算","",IF(OR(V11="新加算Ⅰ",V11="新加算Ⅱ",V11="新加算Ⅲ",V11="新加算Ⅳ"),"○",""))</f>
        <v/>
      </c>
      <c r="AU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5" t="str">
        <f>IF(OR(V11="新加算Ⅰ",V11="新加算Ⅱ",V11="新加算Ⅲ",V11="新加算Ⅴ(１)",V11="新加算Ⅴ(３)",V11="新加算Ⅴ(８)"),"○","")</f>
        <v/>
      </c>
      <c r="AX11" s="985" t="str">
        <f>IF(OR(V11="新加算Ⅰ",V11="新加算Ⅱ",V11="新加算Ⅴ(１)",V11="新加算Ⅴ(２)",V11="新加算Ⅴ(３)",V11="新加算Ⅴ(４)",V11="新加算Ⅴ(５)",V11="新加算Ⅴ(６)",V11="新加算Ⅴ(７)",V11="新加算Ⅴ(９)",V11="新加算Ⅴ(10)",V11="新加算Ⅴ(12)"),"○","")</f>
        <v/>
      </c>
      <c r="AY11" s="985" t="str">
        <f>IF(OR(V11="新加算Ⅰ",V11="新加算Ⅴ(１)",V11="新加算Ⅴ(２)",V11="新加算Ⅴ(５)",V11="新加算Ⅴ(７)",V11="新加算Ⅴ(10)"),"○","")</f>
        <v/>
      </c>
      <c r="AZ11" s="98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0"/>
      <c r="D12" s="1140"/>
      <c r="E12" s="1140"/>
      <c r="F12" s="1140"/>
      <c r="G12" s="1140"/>
      <c r="H12" s="1140"/>
      <c r="I12" s="1140"/>
      <c r="J12" s="1140"/>
      <c r="K12" s="1140"/>
      <c r="L12" s="1140"/>
      <c r="M12" s="1140"/>
      <c r="N12" s="1140"/>
      <c r="O12" s="1140"/>
      <c r="P12" s="1140"/>
      <c r="Q12" s="1140"/>
      <c r="R12" s="1140"/>
      <c r="S12" s="1140"/>
      <c r="T12" s="1040"/>
      <c r="U12" s="1039"/>
      <c r="V12" s="1214" t="str">
        <f>IFERROR(VLOOKUP(Y5,【参考】数式用!$A$5:$AB$37,MATCH(V11,【参考】数式用!$B$4:$AB$4,0)+1,FALSE),"")</f>
        <v/>
      </c>
      <c r="W12" s="1214"/>
      <c r="X12" s="1214"/>
      <c r="Y12" s="1214"/>
      <c r="Z12" s="1214"/>
      <c r="AA12" s="1186"/>
      <c r="AB12" s="1186"/>
      <c r="AC12" s="1186"/>
      <c r="AD12" s="1186"/>
      <c r="AE12" s="1186"/>
      <c r="AF12" s="1186"/>
      <c r="AG12" s="1186"/>
      <c r="AH12" s="1186"/>
      <c r="AI12" s="1186"/>
      <c r="AJ12" s="1186"/>
      <c r="AK12" s="1186"/>
      <c r="AL12" s="1186"/>
      <c r="AM12" s="1186"/>
      <c r="AN12" s="1186"/>
      <c r="AO12" s="1186"/>
      <c r="AP12" s="1187"/>
      <c r="AS12" s="83"/>
      <c r="AT12" s="986"/>
      <c r="AU12" s="986"/>
      <c r="AV12" s="986"/>
      <c r="AW12" s="986"/>
      <c r="AX12" s="986"/>
      <c r="AY12" s="986"/>
      <c r="AZ12" s="986"/>
      <c r="BA12" s="84"/>
    </row>
    <row r="13" spans="1:88" ht="12" customHeight="1">
      <c r="A13" s="78"/>
      <c r="B13" s="1156" t="s">
        <v>2115</v>
      </c>
      <c r="C13" s="1157"/>
      <c r="D13" s="1157"/>
      <c r="E13" s="1157"/>
      <c r="F13" s="1157"/>
      <c r="G13" s="1157"/>
      <c r="H13" s="1157"/>
      <c r="I13" s="1157"/>
      <c r="J13" s="1157"/>
      <c r="K13" s="1157"/>
      <c r="L13" s="1157"/>
      <c r="M13" s="1157"/>
      <c r="N13" s="1157"/>
      <c r="O13" s="1157"/>
      <c r="P13" s="1157"/>
      <c r="Q13" s="1157"/>
      <c r="R13" s="1157"/>
      <c r="S13" s="115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59"/>
      <c r="C14" s="1160"/>
      <c r="D14" s="1160"/>
      <c r="E14" s="1160"/>
      <c r="F14" s="1160"/>
      <c r="G14" s="1160"/>
      <c r="H14" s="1160"/>
      <c r="I14" s="1160"/>
      <c r="J14" s="1160"/>
      <c r="K14" s="1160"/>
      <c r="L14" s="1160"/>
      <c r="M14" s="1160"/>
      <c r="N14" s="1160"/>
      <c r="O14" s="1160"/>
      <c r="P14" s="1160"/>
      <c r="Q14" s="1160"/>
      <c r="R14" s="1160"/>
      <c r="S14" s="1161"/>
      <c r="U14" s="434"/>
      <c r="V14" s="1124" t="str">
        <f>IFERROR(IF(VLOOKUP(AS1,【参考】数式用2!E6:L23,7,FALSE)="","",VLOOKUP(AS1,【参考】数式用2!E6:L23,7,FALSE)),"")</f>
        <v/>
      </c>
      <c r="W14" s="1124"/>
      <c r="X14" s="1124"/>
      <c r="Y14" s="1124"/>
      <c r="Z14" s="1124"/>
      <c r="AA14" s="1188" t="str">
        <f>IFERROR(VLOOKUP(AS1,【参考】数式用2!E6:L23,8,FALSE),"")</f>
        <v/>
      </c>
      <c r="AB14" s="1184"/>
      <c r="AC14" s="1184"/>
      <c r="AD14" s="1184"/>
      <c r="AE14" s="1184"/>
      <c r="AF14" s="1184"/>
      <c r="AG14" s="1184"/>
      <c r="AH14" s="1184"/>
      <c r="AI14" s="1184"/>
      <c r="AJ14" s="1184"/>
      <c r="AK14" s="1184"/>
      <c r="AL14" s="1184"/>
      <c r="AM14" s="1184"/>
      <c r="AN14" s="1184"/>
      <c r="AO14" s="1184"/>
      <c r="AP14" s="1185"/>
      <c r="AS14" s="83"/>
      <c r="AT14" s="985" t="str">
        <f>IF(L9="ベア加算","",IF(OR(V14="新加算Ⅰ",V14="新加算Ⅱ",V14="新加算Ⅲ",V14="新加算Ⅳ"),"○",""))</f>
        <v/>
      </c>
      <c r="AU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5" t="str">
        <f>IF(OR(V14="新加算Ⅰ",V14="新加算Ⅱ",V14="新加算Ⅲ",V14="新加算Ⅴ(１)",V14="新加算Ⅴ(３)",V14="新加算Ⅴ(８)"),"○","")</f>
        <v/>
      </c>
      <c r="AX14" s="985" t="str">
        <f>IF(OR(V14="新加算Ⅰ",V14="新加算Ⅱ",V14="新加算Ⅴ(１)",V14="新加算Ⅴ(２)",V14="新加算Ⅴ(３)",V14="新加算Ⅴ(４)",V14="新加算Ⅴ(５)",V14="新加算Ⅴ(６)",V14="新加算Ⅴ(７)",V14="新加算Ⅴ(９)",V14="新加算Ⅴ(10)",V14="新加算Ⅴ(12)"),"○","")</f>
        <v/>
      </c>
      <c r="AY14" s="985" t="str">
        <f>IF(OR(V14="新加算Ⅰ",V14="新加算Ⅴ(１)",V14="新加算Ⅴ(２)",V14="新加算Ⅴ(５)",V14="新加算Ⅴ(７)",V14="新加算Ⅴ(10)"),"○","")</f>
        <v/>
      </c>
      <c r="AZ14" s="98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7" t="s">
        <v>2109</v>
      </c>
      <c r="C15" s="1148"/>
      <c r="D15" s="54">
        <v>6</v>
      </c>
      <c r="E15" s="437" t="s">
        <v>2110</v>
      </c>
      <c r="F15" s="54">
        <v>4</v>
      </c>
      <c r="G15" s="437" t="s">
        <v>2111</v>
      </c>
      <c r="H15" s="1149" t="s">
        <v>2112</v>
      </c>
      <c r="I15" s="1149"/>
      <c r="J15" s="1162"/>
      <c r="K15" s="54">
        <v>7</v>
      </c>
      <c r="L15" s="437" t="s">
        <v>2110</v>
      </c>
      <c r="M15" s="54">
        <v>3</v>
      </c>
      <c r="N15" s="437" t="s">
        <v>2111</v>
      </c>
      <c r="O15" s="437" t="s">
        <v>2113</v>
      </c>
      <c r="P15" s="104">
        <f>(K15*12+M15)-(D15*12+F15)+1</f>
        <v>12</v>
      </c>
      <c r="Q15" s="1149" t="s">
        <v>2114</v>
      </c>
      <c r="R15" s="1149"/>
      <c r="S15" s="105" t="s">
        <v>69</v>
      </c>
      <c r="U15" s="434"/>
      <c r="V15" s="1150" t="str">
        <f>IFERROR(VLOOKUP(Y5,【参考】数式用!$A$5:$AB$37,MATCH(V14,【参考】数式用!$B$4:$AB$4,0)+1,FALSE),"")</f>
        <v/>
      </c>
      <c r="W15" s="1151"/>
      <c r="X15" s="1151"/>
      <c r="Y15" s="1151"/>
      <c r="Z15" s="1152"/>
      <c r="AA15" s="1063"/>
      <c r="AB15" s="1064"/>
      <c r="AC15" s="1064"/>
      <c r="AD15" s="1064"/>
      <c r="AE15" s="1064"/>
      <c r="AF15" s="1064"/>
      <c r="AG15" s="1064"/>
      <c r="AH15" s="1064"/>
      <c r="AI15" s="1064"/>
      <c r="AJ15" s="1064"/>
      <c r="AK15" s="1064"/>
      <c r="AL15" s="1064"/>
      <c r="AM15" s="1064"/>
      <c r="AN15" s="1064"/>
      <c r="AO15" s="1064"/>
      <c r="AP15" s="1189"/>
      <c r="AS15" s="83"/>
      <c r="AT15" s="991"/>
      <c r="AU15" s="991"/>
      <c r="AV15" s="991"/>
      <c r="AW15" s="991"/>
      <c r="AX15" s="991"/>
      <c r="AY15" s="991"/>
      <c r="AZ15" s="991"/>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3"/>
      <c r="W16" s="1154"/>
      <c r="X16" s="1154"/>
      <c r="Y16" s="1154"/>
      <c r="Z16" s="1155"/>
      <c r="AA16" s="1190"/>
      <c r="AB16" s="1191"/>
      <c r="AC16" s="1191"/>
      <c r="AD16" s="1191"/>
      <c r="AE16" s="1191"/>
      <c r="AF16" s="1191"/>
      <c r="AG16" s="1191"/>
      <c r="AH16" s="1191"/>
      <c r="AI16" s="1191"/>
      <c r="AJ16" s="1191"/>
      <c r="AK16" s="1191"/>
      <c r="AL16" s="1191"/>
      <c r="AM16" s="1191"/>
      <c r="AN16" s="1191"/>
      <c r="AO16" s="1191"/>
      <c r="AP16" s="1192"/>
      <c r="AS16" s="83"/>
      <c r="AT16" s="986"/>
      <c r="AU16" s="986"/>
      <c r="AV16" s="986"/>
      <c r="AW16" s="986"/>
      <c r="AX16" s="986"/>
      <c r="AY16" s="986"/>
      <c r="AZ16" s="98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49" t="s">
        <v>2062</v>
      </c>
      <c r="C18" s="1049"/>
      <c r="D18" s="1049"/>
      <c r="E18" s="1049"/>
      <c r="F18" s="1049"/>
      <c r="G18" s="1049"/>
      <c r="H18" s="1049"/>
      <c r="I18" s="1049"/>
      <c r="J18" s="1049"/>
      <c r="K18" s="1049"/>
      <c r="L18" s="1049"/>
      <c r="M18" s="1049"/>
      <c r="N18" s="1049"/>
      <c r="O18" s="1049"/>
      <c r="P18" s="1049"/>
      <c r="Q18" s="1049"/>
      <c r="R18" s="1049"/>
      <c r="S18" s="1049"/>
      <c r="AI18" s="116"/>
      <c r="AJ18" s="116"/>
      <c r="AK18" s="116"/>
      <c r="AL18" s="116"/>
      <c r="AM18" s="116"/>
      <c r="AN18" s="116"/>
      <c r="AO18" s="116"/>
      <c r="AP18" s="116"/>
      <c r="AQ18" s="1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116"/>
      <c r="AJ19" s="116"/>
      <c r="AK19" s="116"/>
      <c r="AL19" s="116"/>
      <c r="AM19" s="116"/>
      <c r="AN19" s="116"/>
      <c r="AO19" s="116"/>
      <c r="AP19" s="116"/>
      <c r="AQ19" s="116"/>
    </row>
    <row r="20" spans="2:60" ht="12.95" customHeight="1">
      <c r="B20" s="1165"/>
      <c r="C20" s="1165"/>
      <c r="D20" s="1165"/>
      <c r="E20" s="1165"/>
      <c r="F20" s="1165"/>
      <c r="G20" s="1165"/>
      <c r="H20" s="1165"/>
      <c r="I20" s="1165"/>
      <c r="J20" s="1165"/>
      <c r="K20" s="1165"/>
      <c r="L20" s="1165"/>
      <c r="M20" s="1165"/>
      <c r="N20" s="1165"/>
      <c r="O20" s="1165"/>
      <c r="P20" s="1165"/>
      <c r="Q20" s="1165"/>
      <c r="R20" s="1165"/>
      <c r="S20" s="1165"/>
      <c r="T20" s="117"/>
      <c r="U20" s="78"/>
      <c r="V20" s="984" t="s">
        <v>215</v>
      </c>
      <c r="W20" s="984"/>
      <c r="X20" s="984"/>
      <c r="Y20" s="984"/>
      <c r="Z20" s="984"/>
      <c r="AA20" s="91"/>
      <c r="AB20" s="91"/>
      <c r="AC20" s="984" t="str">
        <f>IF(F15=4,"R6.4～R6.5",IF(F15=5,"R6.5",""))</f>
        <v>R6.4～R6.5</v>
      </c>
      <c r="AD20" s="984"/>
      <c r="AE20" s="984"/>
      <c r="AF20" s="984"/>
      <c r="AG20" s="984"/>
      <c r="AH20" s="984"/>
      <c r="AI20" s="91"/>
      <c r="AJ20" s="91"/>
      <c r="AK20" s="984" t="str">
        <f>IF(OR(F15=4,F15=5),"R6.6","R"&amp;D15&amp;"."&amp;F15)&amp;"～R"&amp;K15&amp;"."&amp;M15</f>
        <v>R6.6～R7.3</v>
      </c>
      <c r="AL20" s="984"/>
      <c r="AM20" s="984"/>
      <c r="AN20" s="984"/>
      <c r="AO20" s="984"/>
      <c r="AP20" s="98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113" t="s">
        <v>2121</v>
      </c>
      <c r="C21" s="1114"/>
      <c r="D21" s="1114"/>
      <c r="E21" s="1114"/>
      <c r="F21" s="1115"/>
      <c r="G21" s="1060" t="s">
        <v>216</v>
      </c>
      <c r="H21" s="1061"/>
      <c r="I21" s="1061"/>
      <c r="J21" s="1061"/>
      <c r="K21" s="1061"/>
      <c r="L21" s="1061"/>
      <c r="M21" s="1061"/>
      <c r="N21" s="1061"/>
      <c r="O21" s="1061"/>
      <c r="P21" s="1061"/>
      <c r="Q21" s="1061"/>
      <c r="R21" s="1061"/>
      <c r="S21" s="1061"/>
      <c r="T21" s="1062"/>
      <c r="U21" s="118"/>
      <c r="V21" s="438" t="str">
        <f>IFERROR(IF(L9="ベア加算","✓",""),"")</f>
        <v/>
      </c>
      <c r="W21" s="1011" t="s">
        <v>14</v>
      </c>
      <c r="X21" s="1011"/>
      <c r="Y21" s="1011"/>
      <c r="Z21" s="1011"/>
      <c r="AA21" s="1038" t="s">
        <v>12</v>
      </c>
      <c r="AB21" s="1039"/>
      <c r="AC21" s="120"/>
      <c r="AD21" s="1164" t="s">
        <v>14</v>
      </c>
      <c r="AE21" s="1164"/>
      <c r="AF21" s="1164"/>
      <c r="AG21" s="1164"/>
      <c r="AH21" s="1164"/>
      <c r="AI21" s="1038" t="s">
        <v>12</v>
      </c>
      <c r="AJ21" s="1039"/>
      <c r="AK21" s="121"/>
      <c r="AL21" s="1164" t="s">
        <v>14</v>
      </c>
      <c r="AM21" s="1164"/>
      <c r="AN21" s="1164"/>
      <c r="AO21" s="1164"/>
      <c r="AP21" s="1164"/>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119"/>
      <c r="C22" s="1120"/>
      <c r="D22" s="1120"/>
      <c r="E22" s="1120"/>
      <c r="F22" s="1121"/>
      <c r="G22" s="1066"/>
      <c r="H22" s="1067"/>
      <c r="I22" s="1067"/>
      <c r="J22" s="1067"/>
      <c r="K22" s="1067"/>
      <c r="L22" s="1067"/>
      <c r="M22" s="1067"/>
      <c r="N22" s="1067"/>
      <c r="O22" s="1067"/>
      <c r="P22" s="1067"/>
      <c r="Q22" s="1067"/>
      <c r="R22" s="1067"/>
      <c r="S22" s="1067"/>
      <c r="T22" s="1068"/>
      <c r="U22" s="118"/>
      <c r="V22" s="122" t="str">
        <f>IFERROR(IF(L9="ベア加算なし","✓",""),"")</f>
        <v/>
      </c>
      <c r="W22" s="1019" t="s">
        <v>15</v>
      </c>
      <c r="X22" s="1011"/>
      <c r="Y22" s="1020"/>
      <c r="Z22" s="1021"/>
      <c r="AA22" s="1038"/>
      <c r="AB22" s="1039"/>
      <c r="AC22" s="120"/>
      <c r="AD22" s="1011" t="s">
        <v>15</v>
      </c>
      <c r="AE22" s="1011"/>
      <c r="AF22" s="1011"/>
      <c r="AG22" s="1011"/>
      <c r="AH22" s="1011"/>
      <c r="AI22" s="1038"/>
      <c r="AJ22" s="1039"/>
      <c r="AK22" s="121"/>
      <c r="AL22" s="1011" t="s">
        <v>15</v>
      </c>
      <c r="AM22" s="1011"/>
      <c r="AN22" s="1011"/>
      <c r="AO22" s="1011"/>
      <c r="AP22" s="1011"/>
      <c r="AS22" s="998"/>
      <c r="AT22" s="999"/>
      <c r="AU22" s="999"/>
      <c r="AV22" s="999"/>
      <c r="AW22" s="999"/>
      <c r="AX22" s="999"/>
      <c r="AY22" s="999"/>
      <c r="AZ22" s="999"/>
      <c r="BA22" s="999"/>
      <c r="BB22" s="999"/>
      <c r="BC22" s="999"/>
      <c r="BD22" s="999"/>
      <c r="BE22" s="999"/>
      <c r="BF22" s="999"/>
      <c r="BG22" s="999"/>
      <c r="BH22" s="1000"/>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3" t="s">
        <v>2067</v>
      </c>
      <c r="C24" s="1114"/>
      <c r="D24" s="1114"/>
      <c r="E24" s="1114"/>
      <c r="F24" s="1115"/>
      <c r="G24" s="1060" t="s">
        <v>2320</v>
      </c>
      <c r="H24" s="1061"/>
      <c r="I24" s="1061"/>
      <c r="J24" s="1061"/>
      <c r="K24" s="1061"/>
      <c r="L24" s="1061"/>
      <c r="M24" s="1061"/>
      <c r="N24" s="1061"/>
      <c r="O24" s="1061"/>
      <c r="P24" s="1061"/>
      <c r="Q24" s="1061"/>
      <c r="R24" s="1061"/>
      <c r="S24" s="1061"/>
      <c r="T24" s="1062"/>
      <c r="U24" s="118"/>
      <c r="V24" s="438" t="str">
        <f>IFERROR(IF(OR(B9="処遇加算Ⅰ",B9="処遇加算Ⅱ"),"✓",""),"")</f>
        <v/>
      </c>
      <c r="W24" s="1069" t="s">
        <v>2096</v>
      </c>
      <c r="X24" s="1070"/>
      <c r="Y24" s="1070"/>
      <c r="Z24" s="1071"/>
      <c r="AA24" s="1038" t="s">
        <v>12</v>
      </c>
      <c r="AB24" s="1039"/>
      <c r="AC24" s="120"/>
      <c r="AD24" s="1112" t="s">
        <v>14</v>
      </c>
      <c r="AE24" s="1112"/>
      <c r="AF24" s="1112"/>
      <c r="AG24" s="1112"/>
      <c r="AH24" s="1112"/>
      <c r="AI24" s="1038" t="s">
        <v>12</v>
      </c>
      <c r="AJ24" s="1039"/>
      <c r="AK24" s="120"/>
      <c r="AL24" s="1112" t="s">
        <v>14</v>
      </c>
      <c r="AM24" s="1112"/>
      <c r="AN24" s="1112"/>
      <c r="AO24" s="1112"/>
      <c r="AP24" s="1112"/>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 r="B25" s="1116"/>
      <c r="C25" s="1117"/>
      <c r="D25" s="1117"/>
      <c r="E25" s="1117"/>
      <c r="F25" s="1118"/>
      <c r="G25" s="1063"/>
      <c r="H25" s="1064"/>
      <c r="I25" s="1064"/>
      <c r="J25" s="1064"/>
      <c r="K25" s="1064"/>
      <c r="L25" s="1064"/>
      <c r="M25" s="1064"/>
      <c r="N25" s="1064"/>
      <c r="O25" s="1064"/>
      <c r="P25" s="1064"/>
      <c r="Q25" s="1064"/>
      <c r="R25" s="1064"/>
      <c r="S25" s="1064"/>
      <c r="T25" s="1065"/>
      <c r="U25" s="118"/>
      <c r="V25" s="438" t="str">
        <f>IFERROR(IF(B9="処遇加算Ⅲ","✓",""),"")</f>
        <v/>
      </c>
      <c r="W25" s="1069" t="s">
        <v>19</v>
      </c>
      <c r="X25" s="1070"/>
      <c r="Y25" s="1070"/>
      <c r="Z25" s="1071"/>
      <c r="AA25" s="1038"/>
      <c r="AB25" s="1039"/>
      <c r="AC25" s="120"/>
      <c r="AD25" s="1012" t="s">
        <v>17</v>
      </c>
      <c r="AE25" s="1012"/>
      <c r="AF25" s="1012"/>
      <c r="AG25" s="1012"/>
      <c r="AH25" s="1012"/>
      <c r="AI25" s="1038"/>
      <c r="AJ25" s="1039"/>
      <c r="AK25" s="121"/>
      <c r="AL25" s="1012" t="s">
        <v>17</v>
      </c>
      <c r="AM25" s="1012"/>
      <c r="AN25" s="1012"/>
      <c r="AO25" s="1012"/>
      <c r="AP25" s="1012"/>
      <c r="AS25" s="995"/>
      <c r="AT25" s="996"/>
      <c r="AU25" s="996"/>
      <c r="AV25" s="996"/>
      <c r="AW25" s="996"/>
      <c r="AX25" s="996"/>
      <c r="AY25" s="996"/>
      <c r="AZ25" s="996"/>
      <c r="BA25" s="996"/>
      <c r="BB25" s="996"/>
      <c r="BC25" s="996"/>
      <c r="BD25" s="996"/>
      <c r="BE25" s="996"/>
      <c r="BF25" s="996"/>
      <c r="BG25" s="996"/>
      <c r="BH25" s="997"/>
    </row>
    <row r="26" spans="2:60" ht="18" customHeight="1" thickBot="1">
      <c r="B26" s="1119"/>
      <c r="C26" s="1120"/>
      <c r="D26" s="1120"/>
      <c r="E26" s="1120"/>
      <c r="F26" s="1121"/>
      <c r="G26" s="1066"/>
      <c r="H26" s="1067"/>
      <c r="I26" s="1067"/>
      <c r="J26" s="1067"/>
      <c r="K26" s="1067"/>
      <c r="L26" s="1067"/>
      <c r="M26" s="1067"/>
      <c r="N26" s="1067"/>
      <c r="O26" s="1067"/>
      <c r="P26" s="1067"/>
      <c r="Q26" s="1067"/>
      <c r="R26" s="1067"/>
      <c r="S26" s="1067"/>
      <c r="T26" s="1068"/>
      <c r="U26" s="92"/>
      <c r="V26" s="438" t="str">
        <f>IFERROR(IF(B9="処遇加算なし","✓",""),"")</f>
        <v/>
      </c>
      <c r="W26" s="1069" t="s">
        <v>2097</v>
      </c>
      <c r="X26" s="1070"/>
      <c r="Y26" s="1070"/>
      <c r="Z26" s="1071"/>
      <c r="AA26" s="1038"/>
      <c r="AB26" s="1039"/>
      <c r="AC26" s="120"/>
      <c r="AD26" s="1112" t="s">
        <v>15</v>
      </c>
      <c r="AE26" s="1112"/>
      <c r="AF26" s="1112"/>
      <c r="AG26" s="1112"/>
      <c r="AH26" s="1112"/>
      <c r="AI26" s="1038"/>
      <c r="AJ26" s="1039"/>
      <c r="AK26" s="121"/>
      <c r="AL26" s="1112" t="s">
        <v>15</v>
      </c>
      <c r="AM26" s="1112"/>
      <c r="AN26" s="1112"/>
      <c r="AO26" s="1112"/>
      <c r="AP26" s="1112"/>
      <c r="AS26" s="998"/>
      <c r="AT26" s="999"/>
      <c r="AU26" s="999"/>
      <c r="AV26" s="999"/>
      <c r="AW26" s="999"/>
      <c r="AX26" s="999"/>
      <c r="AY26" s="999"/>
      <c r="AZ26" s="999"/>
      <c r="BA26" s="999"/>
      <c r="BB26" s="999"/>
      <c r="BC26" s="999"/>
      <c r="BD26" s="999"/>
      <c r="BE26" s="999"/>
      <c r="BF26" s="999"/>
      <c r="BG26" s="999"/>
      <c r="BH26" s="1000"/>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3" t="s">
        <v>2068</v>
      </c>
      <c r="C28" s="1114"/>
      <c r="D28" s="1114"/>
      <c r="E28" s="1114"/>
      <c r="F28" s="1115"/>
      <c r="G28" s="1060" t="s">
        <v>2321</v>
      </c>
      <c r="H28" s="1061"/>
      <c r="I28" s="1061"/>
      <c r="J28" s="1061"/>
      <c r="K28" s="1061"/>
      <c r="L28" s="1061"/>
      <c r="M28" s="1061"/>
      <c r="N28" s="1061"/>
      <c r="O28" s="1061"/>
      <c r="P28" s="1061"/>
      <c r="Q28" s="1061"/>
      <c r="R28" s="1061"/>
      <c r="S28" s="1061"/>
      <c r="T28" s="1062"/>
      <c r="U28" s="118"/>
      <c r="V28" s="438" t="str">
        <f>IFERROR(IF(OR(B9="処遇加算Ⅰ",B9="処遇加算Ⅱ"),"✓",""),"")</f>
        <v/>
      </c>
      <c r="W28" s="1069" t="s">
        <v>2096</v>
      </c>
      <c r="X28" s="1070"/>
      <c r="Y28" s="1070"/>
      <c r="Z28" s="1071"/>
      <c r="AA28" s="1038" t="s">
        <v>12</v>
      </c>
      <c r="AB28" s="1039"/>
      <c r="AC28" s="120"/>
      <c r="AD28" s="1112" t="s">
        <v>14</v>
      </c>
      <c r="AE28" s="1112"/>
      <c r="AF28" s="1112"/>
      <c r="AG28" s="1112"/>
      <c r="AH28" s="1112"/>
      <c r="AI28" s="1038" t="s">
        <v>12</v>
      </c>
      <c r="AJ28" s="1039"/>
      <c r="AK28" s="120"/>
      <c r="AL28" s="1112" t="s">
        <v>14</v>
      </c>
      <c r="AM28" s="1112"/>
      <c r="AN28" s="1112"/>
      <c r="AO28" s="1112"/>
      <c r="AP28" s="1112"/>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16"/>
      <c r="C29" s="1117"/>
      <c r="D29" s="1117"/>
      <c r="E29" s="1117"/>
      <c r="F29" s="1118"/>
      <c r="G29" s="1063"/>
      <c r="H29" s="1064"/>
      <c r="I29" s="1064"/>
      <c r="J29" s="1064"/>
      <c r="K29" s="1064"/>
      <c r="L29" s="1064"/>
      <c r="M29" s="1064"/>
      <c r="N29" s="1064"/>
      <c r="O29" s="1064"/>
      <c r="P29" s="1064"/>
      <c r="Q29" s="1064"/>
      <c r="R29" s="1064"/>
      <c r="S29" s="1064"/>
      <c r="T29" s="1065"/>
      <c r="U29" s="118"/>
      <c r="V29" s="438" t="str">
        <f>IFERROR(IF(B9="処遇加算Ⅲ","✓",""),"")</f>
        <v/>
      </c>
      <c r="W29" s="1069" t="s">
        <v>19</v>
      </c>
      <c r="X29" s="1070"/>
      <c r="Y29" s="1070"/>
      <c r="Z29" s="1071"/>
      <c r="AA29" s="1038"/>
      <c r="AB29" s="1039"/>
      <c r="AC29" s="120"/>
      <c r="AD29" s="1012" t="s">
        <v>17</v>
      </c>
      <c r="AE29" s="1012"/>
      <c r="AF29" s="1012"/>
      <c r="AG29" s="1012"/>
      <c r="AH29" s="1012"/>
      <c r="AI29" s="1038"/>
      <c r="AJ29" s="1039"/>
      <c r="AK29" s="121"/>
      <c r="AL29" s="1012" t="s">
        <v>17</v>
      </c>
      <c r="AM29" s="1012"/>
      <c r="AN29" s="1012"/>
      <c r="AO29" s="1012"/>
      <c r="AP29" s="1012"/>
      <c r="AS29" s="995"/>
      <c r="AT29" s="996"/>
      <c r="AU29" s="996"/>
      <c r="AV29" s="996"/>
      <c r="AW29" s="996"/>
      <c r="AX29" s="996"/>
      <c r="AY29" s="996"/>
      <c r="AZ29" s="996"/>
      <c r="BA29" s="996"/>
      <c r="BB29" s="996"/>
      <c r="BC29" s="996"/>
      <c r="BD29" s="996"/>
      <c r="BE29" s="996"/>
      <c r="BF29" s="996"/>
      <c r="BG29" s="996"/>
      <c r="BH29" s="997"/>
    </row>
    <row r="30" spans="2:60" ht="18" customHeight="1" thickBot="1">
      <c r="B30" s="1119"/>
      <c r="C30" s="1120"/>
      <c r="D30" s="1120"/>
      <c r="E30" s="1120"/>
      <c r="F30" s="1121"/>
      <c r="G30" s="1066"/>
      <c r="H30" s="1067"/>
      <c r="I30" s="1067"/>
      <c r="J30" s="1067"/>
      <c r="K30" s="1067"/>
      <c r="L30" s="1067"/>
      <c r="M30" s="1067"/>
      <c r="N30" s="1067"/>
      <c r="O30" s="1067"/>
      <c r="P30" s="1067"/>
      <c r="Q30" s="1067"/>
      <c r="R30" s="1067"/>
      <c r="S30" s="1067"/>
      <c r="T30" s="1068"/>
      <c r="U30" s="92"/>
      <c r="V30" s="438" t="str">
        <f>IFERROR(IF(B9="処遇加算なし","✓",""),"")</f>
        <v/>
      </c>
      <c r="W30" s="1069" t="s">
        <v>2097</v>
      </c>
      <c r="X30" s="1070"/>
      <c r="Y30" s="1070"/>
      <c r="Z30" s="1071"/>
      <c r="AA30" s="1038"/>
      <c r="AB30" s="1039"/>
      <c r="AC30" s="120"/>
      <c r="AD30" s="1112" t="s">
        <v>15</v>
      </c>
      <c r="AE30" s="1112"/>
      <c r="AF30" s="1112"/>
      <c r="AG30" s="1112"/>
      <c r="AH30" s="1112"/>
      <c r="AI30" s="1038"/>
      <c r="AJ30" s="1039"/>
      <c r="AK30" s="121"/>
      <c r="AL30" s="1112" t="s">
        <v>15</v>
      </c>
      <c r="AM30" s="1112"/>
      <c r="AN30" s="1112"/>
      <c r="AO30" s="1112"/>
      <c r="AP30" s="1112"/>
      <c r="AS30" s="998"/>
      <c r="AT30" s="999"/>
      <c r="AU30" s="999"/>
      <c r="AV30" s="999"/>
      <c r="AW30" s="999"/>
      <c r="AX30" s="999"/>
      <c r="AY30" s="999"/>
      <c r="AZ30" s="999"/>
      <c r="BA30" s="999"/>
      <c r="BB30" s="999"/>
      <c r="BC30" s="999"/>
      <c r="BD30" s="999"/>
      <c r="BE30" s="999"/>
      <c r="BF30" s="999"/>
      <c r="BG30" s="999"/>
      <c r="BH30" s="1000"/>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0" t="s">
        <v>2069</v>
      </c>
      <c r="C32" s="1090"/>
      <c r="D32" s="1090"/>
      <c r="E32" s="1090"/>
      <c r="F32" s="1090"/>
      <c r="G32" s="1060" t="s">
        <v>2322</v>
      </c>
      <c r="H32" s="1061"/>
      <c r="I32" s="1061"/>
      <c r="J32" s="1061"/>
      <c r="K32" s="1061"/>
      <c r="L32" s="1061"/>
      <c r="M32" s="1061"/>
      <c r="N32" s="1061"/>
      <c r="O32" s="1061"/>
      <c r="P32" s="1061"/>
      <c r="Q32" s="1061"/>
      <c r="R32" s="1061"/>
      <c r="S32" s="1061"/>
      <c r="T32" s="1062"/>
      <c r="U32" s="118"/>
      <c r="V32" s="438" t="str">
        <f>IFERROR(IF(B9="処遇加算Ⅰ","✓",""),"")</f>
        <v/>
      </c>
      <c r="W32" s="1019" t="s">
        <v>14</v>
      </c>
      <c r="X32" s="1020"/>
      <c r="Y32" s="1020"/>
      <c r="Z32" s="1021"/>
      <c r="AA32" s="1040" t="s">
        <v>12</v>
      </c>
      <c r="AB32" s="1039"/>
      <c r="AC32" s="120"/>
      <c r="AD32" s="1112" t="s">
        <v>14</v>
      </c>
      <c r="AE32" s="1112"/>
      <c r="AF32" s="1112"/>
      <c r="AG32" s="1112"/>
      <c r="AH32" s="1112"/>
      <c r="AI32" s="1040" t="s">
        <v>12</v>
      </c>
      <c r="AJ32" s="1039"/>
      <c r="AK32" s="120"/>
      <c r="AL32" s="1112" t="s">
        <v>14</v>
      </c>
      <c r="AM32" s="1112"/>
      <c r="AN32" s="1112"/>
      <c r="AO32" s="1112"/>
      <c r="AP32" s="1112"/>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090"/>
      <c r="C33" s="1090"/>
      <c r="D33" s="1090"/>
      <c r="E33" s="1090"/>
      <c r="F33" s="1090"/>
      <c r="G33" s="1063"/>
      <c r="H33" s="1064"/>
      <c r="I33" s="1064"/>
      <c r="J33" s="1064"/>
      <c r="K33" s="1064"/>
      <c r="L33" s="1064"/>
      <c r="M33" s="1064"/>
      <c r="N33" s="1064"/>
      <c r="O33" s="1064"/>
      <c r="P33" s="1064"/>
      <c r="Q33" s="1064"/>
      <c r="R33" s="1064"/>
      <c r="S33" s="1064"/>
      <c r="T33" s="1065"/>
      <c r="U33" s="118"/>
      <c r="V33" s="438" t="str">
        <f>IFERROR(IF(AND(B9&lt;&gt;"",B9&lt;&gt;"処遇加算Ⅰ"),"✓",""),"")</f>
        <v/>
      </c>
      <c r="W33" s="1019" t="s">
        <v>15</v>
      </c>
      <c r="X33" s="1020"/>
      <c r="Y33" s="1020"/>
      <c r="Z33" s="1021"/>
      <c r="AA33" s="1040"/>
      <c r="AB33" s="1039"/>
      <c r="AC33" s="120"/>
      <c r="AD33" s="1167" t="s">
        <v>17</v>
      </c>
      <c r="AE33" s="1167"/>
      <c r="AF33" s="1167"/>
      <c r="AG33" s="1167"/>
      <c r="AH33" s="1167"/>
      <c r="AI33" s="1040"/>
      <c r="AJ33" s="1039"/>
      <c r="AK33" s="130"/>
      <c r="AL33" s="1012" t="s">
        <v>17</v>
      </c>
      <c r="AM33" s="1012"/>
      <c r="AN33" s="1012"/>
      <c r="AO33" s="1012"/>
      <c r="AP33" s="1012"/>
      <c r="AS33" s="995"/>
      <c r="AT33" s="996"/>
      <c r="AU33" s="996"/>
      <c r="AV33" s="996"/>
      <c r="AW33" s="996"/>
      <c r="AX33" s="996"/>
      <c r="AY33" s="996"/>
      <c r="AZ33" s="996"/>
      <c r="BA33" s="996"/>
      <c r="BB33" s="996"/>
      <c r="BC33" s="996"/>
      <c r="BD33" s="996"/>
      <c r="BE33" s="996"/>
      <c r="BF33" s="996"/>
      <c r="BG33" s="996"/>
      <c r="BH33" s="997"/>
    </row>
    <row r="34" spans="2:82" ht="18.75" customHeight="1" thickBot="1">
      <c r="B34" s="1090"/>
      <c r="C34" s="1090"/>
      <c r="D34" s="1090"/>
      <c r="E34" s="1090"/>
      <c r="F34" s="1090"/>
      <c r="G34" s="1066"/>
      <c r="H34" s="1067"/>
      <c r="I34" s="1067"/>
      <c r="J34" s="1067"/>
      <c r="K34" s="1067"/>
      <c r="L34" s="1067"/>
      <c r="M34" s="1067"/>
      <c r="N34" s="1067"/>
      <c r="O34" s="1067"/>
      <c r="P34" s="1067"/>
      <c r="Q34" s="1067"/>
      <c r="R34" s="1067"/>
      <c r="S34" s="1067"/>
      <c r="T34" s="1068"/>
      <c r="U34" s="92"/>
      <c r="V34" s="125"/>
      <c r="W34" s="97"/>
      <c r="X34" s="97"/>
      <c r="Y34" s="97"/>
      <c r="Z34" s="97"/>
      <c r="AA34" s="1040"/>
      <c r="AB34" s="1039"/>
      <c r="AC34" s="120"/>
      <c r="AD34" s="1011" t="s">
        <v>15</v>
      </c>
      <c r="AE34" s="1011"/>
      <c r="AF34" s="1011"/>
      <c r="AG34" s="1011"/>
      <c r="AH34" s="1011"/>
      <c r="AI34" s="1040"/>
      <c r="AJ34" s="1039"/>
      <c r="AK34" s="120"/>
      <c r="AL34" s="1011" t="s">
        <v>15</v>
      </c>
      <c r="AM34" s="1011"/>
      <c r="AN34" s="1011"/>
      <c r="AO34" s="1011"/>
      <c r="AP34" s="1011"/>
      <c r="AS34" s="998"/>
      <c r="AT34" s="999"/>
      <c r="AU34" s="999"/>
      <c r="AV34" s="999"/>
      <c r="AW34" s="999"/>
      <c r="AX34" s="999"/>
      <c r="AY34" s="999"/>
      <c r="AZ34" s="999"/>
      <c r="BA34" s="999"/>
      <c r="BB34" s="999"/>
      <c r="BC34" s="999"/>
      <c r="BD34" s="999"/>
      <c r="BE34" s="999"/>
      <c r="BF34" s="999"/>
      <c r="BG34" s="999"/>
      <c r="BH34" s="1000"/>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0" t="s">
        <v>2070</v>
      </c>
      <c r="C36" s="1090"/>
      <c r="D36" s="1090"/>
      <c r="E36" s="1090"/>
      <c r="F36" s="1090"/>
      <c r="G36" s="1131" t="s">
        <v>2323</v>
      </c>
      <c r="H36" s="1132"/>
      <c r="I36" s="1132"/>
      <c r="J36" s="1132"/>
      <c r="K36" s="1132"/>
      <c r="L36" s="1132"/>
      <c r="M36" s="1132"/>
      <c r="N36" s="1132"/>
      <c r="O36" s="1132"/>
      <c r="P36" s="1132"/>
      <c r="Q36" s="1132"/>
      <c r="R36" s="1132"/>
      <c r="S36" s="1132"/>
      <c r="T36" s="1133"/>
      <c r="U36" s="118"/>
      <c r="V36" s="438" t="str">
        <f>IFERROR(IF(OR(G9="特定加算Ⅰ",G9="特定加算Ⅱ"),"✓",""),"")</f>
        <v/>
      </c>
      <c r="W36" s="1019" t="s">
        <v>14</v>
      </c>
      <c r="X36" s="1020"/>
      <c r="Y36" s="1020"/>
      <c r="Z36" s="1021"/>
      <c r="AA36" s="1038" t="s">
        <v>12</v>
      </c>
      <c r="AB36" s="1039"/>
      <c r="AC36" s="120"/>
      <c r="AD36" s="1011" t="s">
        <v>14</v>
      </c>
      <c r="AE36" s="1011"/>
      <c r="AF36" s="1011"/>
      <c r="AG36" s="1011"/>
      <c r="AH36" s="1011"/>
      <c r="AI36" s="1038" t="s">
        <v>12</v>
      </c>
      <c r="AJ36" s="1039"/>
      <c r="AK36" s="120"/>
      <c r="AL36" s="1011" t="s">
        <v>14</v>
      </c>
      <c r="AM36" s="1011"/>
      <c r="AN36" s="1011"/>
      <c r="AO36" s="1011"/>
      <c r="AP36" s="1011"/>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090"/>
      <c r="C37" s="1090"/>
      <c r="D37" s="1090"/>
      <c r="E37" s="1090"/>
      <c r="F37" s="1090"/>
      <c r="G37" s="1134"/>
      <c r="H37" s="1135"/>
      <c r="I37" s="1135"/>
      <c r="J37" s="1135"/>
      <c r="K37" s="1135"/>
      <c r="L37" s="1135"/>
      <c r="M37" s="1135"/>
      <c r="N37" s="1135"/>
      <c r="O37" s="1135"/>
      <c r="P37" s="1135"/>
      <c r="Q37" s="1135"/>
      <c r="R37" s="1135"/>
      <c r="S37" s="1135"/>
      <c r="T37" s="1136"/>
      <c r="U37" s="118"/>
      <c r="V37" s="438" t="str">
        <f>IFERROR(IF(G9="特定加算なし","✓",""),"")</f>
        <v/>
      </c>
      <c r="W37" s="1019" t="s">
        <v>15</v>
      </c>
      <c r="X37" s="1020"/>
      <c r="Y37" s="1020"/>
      <c r="Z37" s="1021"/>
      <c r="AA37" s="1038"/>
      <c r="AB37" s="1039"/>
      <c r="AC37" s="1168" t="s">
        <v>2175</v>
      </c>
      <c r="AD37" s="1169"/>
      <c r="AE37" s="1169"/>
      <c r="AF37" s="1169"/>
      <c r="AG37" s="1170"/>
      <c r="AH37" s="1171"/>
      <c r="AI37" s="1038"/>
      <c r="AJ37" s="1039"/>
      <c r="AK37" s="1168" t="s">
        <v>2175</v>
      </c>
      <c r="AL37" s="1169"/>
      <c r="AM37" s="1169"/>
      <c r="AN37" s="1169"/>
      <c r="AO37" s="1170"/>
      <c r="AP37" s="1171"/>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090"/>
      <c r="C38" s="1090"/>
      <c r="D38" s="1090"/>
      <c r="E38" s="1090"/>
      <c r="F38" s="1090"/>
      <c r="G38" s="1137"/>
      <c r="H38" s="1138"/>
      <c r="I38" s="1138"/>
      <c r="J38" s="1138"/>
      <c r="K38" s="1138"/>
      <c r="L38" s="1138"/>
      <c r="M38" s="1138"/>
      <c r="N38" s="1138"/>
      <c r="O38" s="1138"/>
      <c r="P38" s="1138"/>
      <c r="Q38" s="1138"/>
      <c r="R38" s="1138"/>
      <c r="S38" s="1138"/>
      <c r="T38" s="1139"/>
      <c r="U38" s="118"/>
      <c r="Z38" s="133"/>
      <c r="AA38" s="1040"/>
      <c r="AB38" s="1039"/>
      <c r="AC38" s="120"/>
      <c r="AD38" s="1011" t="s">
        <v>15</v>
      </c>
      <c r="AE38" s="1011"/>
      <c r="AF38" s="1011"/>
      <c r="AG38" s="1011"/>
      <c r="AH38" s="1011"/>
      <c r="AI38" s="1038"/>
      <c r="AJ38" s="1039"/>
      <c r="AK38" s="120"/>
      <c r="AL38" s="1011" t="s">
        <v>15</v>
      </c>
      <c r="AM38" s="1011"/>
      <c r="AN38" s="1011"/>
      <c r="AO38" s="1011"/>
      <c r="AP38" s="1011"/>
      <c r="AS38" s="998"/>
      <c r="AT38" s="999"/>
      <c r="AU38" s="999"/>
      <c r="AV38" s="999"/>
      <c r="AW38" s="999"/>
      <c r="AX38" s="999"/>
      <c r="AY38" s="999"/>
      <c r="AZ38" s="999"/>
      <c r="BA38" s="999"/>
      <c r="BB38" s="999"/>
      <c r="BC38" s="999"/>
      <c r="BD38" s="999"/>
      <c r="BE38" s="999"/>
      <c r="BF38" s="999"/>
      <c r="BG38" s="999"/>
      <c r="BH38" s="1000"/>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0" t="s">
        <v>2071</v>
      </c>
      <c r="C40" s="1090"/>
      <c r="D40" s="1090"/>
      <c r="E40" s="1090"/>
      <c r="F40" s="1090"/>
      <c r="G40" s="1060" t="str">
        <f>IFERROR(VLOOKUP(Y5,【参考】数式用!AQ5:AR37,2,0),"")</f>
        <v/>
      </c>
      <c r="H40" s="1061"/>
      <c r="I40" s="1061"/>
      <c r="J40" s="1061"/>
      <c r="K40" s="1061"/>
      <c r="L40" s="1061"/>
      <c r="M40" s="1061"/>
      <c r="N40" s="1061"/>
      <c r="O40" s="1061"/>
      <c r="P40" s="1061"/>
      <c r="Q40" s="1061"/>
      <c r="R40" s="1061"/>
      <c r="S40" s="1061"/>
      <c r="T40" s="1062"/>
      <c r="U40" s="92"/>
      <c r="V40" s="438" t="str">
        <f>IFERROR(IF(G9="特定加算Ⅰ","✓",""),"")</f>
        <v/>
      </c>
      <c r="W40" s="1019" t="s">
        <v>14</v>
      </c>
      <c r="X40" s="1020"/>
      <c r="Y40" s="1020"/>
      <c r="Z40" s="1021"/>
      <c r="AA40" s="1038" t="s">
        <v>12</v>
      </c>
      <c r="AB40" s="1039"/>
      <c r="AC40" s="120"/>
      <c r="AD40" s="1011" t="s">
        <v>14</v>
      </c>
      <c r="AE40" s="1011"/>
      <c r="AF40" s="1011"/>
      <c r="AG40" s="1011"/>
      <c r="AH40" s="1011"/>
      <c r="AI40" s="1038" t="s">
        <v>12</v>
      </c>
      <c r="AJ40" s="1039"/>
      <c r="AK40" s="120"/>
      <c r="AL40" s="1011" t="s">
        <v>14</v>
      </c>
      <c r="AM40" s="1011"/>
      <c r="AN40" s="1011"/>
      <c r="AO40" s="1011"/>
      <c r="AP40" s="1011"/>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090"/>
      <c r="C41" s="1090"/>
      <c r="D41" s="1090"/>
      <c r="E41" s="1090"/>
      <c r="F41" s="1090"/>
      <c r="G41" s="1063"/>
      <c r="H41" s="1064"/>
      <c r="I41" s="1064"/>
      <c r="J41" s="1064"/>
      <c r="K41" s="1064"/>
      <c r="L41" s="1064"/>
      <c r="M41" s="1064"/>
      <c r="N41" s="1064"/>
      <c r="O41" s="1064"/>
      <c r="P41" s="1064"/>
      <c r="Q41" s="1064"/>
      <c r="R41" s="1064"/>
      <c r="S41" s="1064"/>
      <c r="T41" s="1065"/>
      <c r="U41" s="92"/>
      <c r="V41" s="438" t="str">
        <f>IFERROR(IF(OR(G9="特定加算Ⅱ",G9="特定加算なし"),"✓",""),"")</f>
        <v/>
      </c>
      <c r="W41" s="1019" t="s">
        <v>15</v>
      </c>
      <c r="X41" s="1020"/>
      <c r="Y41" s="1020"/>
      <c r="Z41" s="1021"/>
      <c r="AA41" s="1038"/>
      <c r="AB41" s="1039"/>
      <c r="AC41" s="134" t="s">
        <v>82</v>
      </c>
      <c r="AD41" s="1075"/>
      <c r="AE41" s="1076"/>
      <c r="AF41" s="1076"/>
      <c r="AG41" s="1076"/>
      <c r="AH41" s="1077"/>
      <c r="AI41" s="1038"/>
      <c r="AJ41" s="1039"/>
      <c r="AK41" s="134" t="s">
        <v>82</v>
      </c>
      <c r="AL41" s="1075"/>
      <c r="AM41" s="1076"/>
      <c r="AN41" s="1076"/>
      <c r="AO41" s="1076"/>
      <c r="AP41" s="1077"/>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090"/>
      <c r="C42" s="1090"/>
      <c r="D42" s="1090"/>
      <c r="E42" s="1090"/>
      <c r="F42" s="1090"/>
      <c r="G42" s="1066"/>
      <c r="H42" s="1067"/>
      <c r="I42" s="1067"/>
      <c r="J42" s="1067"/>
      <c r="K42" s="1067"/>
      <c r="L42" s="1067"/>
      <c r="M42" s="1067"/>
      <c r="N42" s="1067"/>
      <c r="O42" s="1067"/>
      <c r="P42" s="1067"/>
      <c r="Q42" s="1067"/>
      <c r="R42" s="1067"/>
      <c r="S42" s="1067"/>
      <c r="T42" s="1068"/>
      <c r="U42" s="92"/>
      <c r="V42" s="85"/>
      <c r="W42" s="135"/>
      <c r="X42" s="135"/>
      <c r="Y42" s="135"/>
      <c r="Z42" s="135"/>
      <c r="AA42" s="435"/>
      <c r="AB42" s="435"/>
      <c r="AC42" s="136"/>
      <c r="AD42" s="1011" t="s">
        <v>15</v>
      </c>
      <c r="AE42" s="1011"/>
      <c r="AF42" s="1011"/>
      <c r="AG42" s="1011"/>
      <c r="AH42" s="1011"/>
      <c r="AI42" s="435"/>
      <c r="AJ42" s="435"/>
      <c r="AK42" s="136"/>
      <c r="AL42" s="1011" t="s">
        <v>15</v>
      </c>
      <c r="AM42" s="1011"/>
      <c r="AN42" s="1011"/>
      <c r="AO42" s="1011"/>
      <c r="AP42" s="1011"/>
      <c r="AS42" s="998"/>
      <c r="AT42" s="999"/>
      <c r="AU42" s="999"/>
      <c r="AV42" s="999"/>
      <c r="AW42" s="999"/>
      <c r="AX42" s="999"/>
      <c r="AY42" s="999"/>
      <c r="AZ42" s="999"/>
      <c r="BA42" s="999"/>
      <c r="BB42" s="999"/>
      <c r="BC42" s="999"/>
      <c r="BD42" s="999"/>
      <c r="BE42" s="999"/>
      <c r="BF42" s="999"/>
      <c r="BG42" s="999"/>
      <c r="BH42" s="1000"/>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0" t="s">
        <v>2072</v>
      </c>
      <c r="C44" s="1090"/>
      <c r="D44" s="1090"/>
      <c r="E44" s="1090"/>
      <c r="F44" s="1090"/>
      <c r="G44" s="1060" t="s">
        <v>2356</v>
      </c>
      <c r="H44" s="1061"/>
      <c r="I44" s="1061"/>
      <c r="J44" s="1061"/>
      <c r="K44" s="1061"/>
      <c r="L44" s="1061"/>
      <c r="M44" s="1061"/>
      <c r="N44" s="1061"/>
      <c r="O44" s="1061"/>
      <c r="P44" s="1061"/>
      <c r="Q44" s="1061"/>
      <c r="R44" s="1061"/>
      <c r="S44" s="1061"/>
      <c r="T44" s="1062"/>
      <c r="U44" s="118"/>
      <c r="V44" s="438" t="str">
        <f>IFERROR(IF(OR(G9="特定加算Ⅰ",G9="特定加算Ⅱ"),"✓",""),"")</f>
        <v/>
      </c>
      <c r="W44" s="1019" t="s">
        <v>14</v>
      </c>
      <c r="X44" s="1020"/>
      <c r="Y44" s="1020"/>
      <c r="Z44" s="1021"/>
      <c r="AA44" s="1038" t="s">
        <v>12</v>
      </c>
      <c r="AB44" s="1039"/>
      <c r="AC44" s="120"/>
      <c r="AD44" s="1011" t="s">
        <v>14</v>
      </c>
      <c r="AE44" s="1011"/>
      <c r="AF44" s="1011"/>
      <c r="AG44" s="1011"/>
      <c r="AH44" s="1011"/>
      <c r="AI44" s="1038" t="s">
        <v>12</v>
      </c>
      <c r="AJ44" s="1039"/>
      <c r="AK44" s="120"/>
      <c r="AL44" s="1011" t="s">
        <v>14</v>
      </c>
      <c r="AM44" s="1011"/>
      <c r="AN44" s="1011"/>
      <c r="AO44" s="1011"/>
      <c r="AP44" s="1011"/>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090"/>
      <c r="C45" s="1090"/>
      <c r="D45" s="1090"/>
      <c r="E45" s="1090"/>
      <c r="F45" s="1090"/>
      <c r="G45" s="1066"/>
      <c r="H45" s="1067"/>
      <c r="I45" s="1067"/>
      <c r="J45" s="1067"/>
      <c r="K45" s="1067"/>
      <c r="L45" s="1067"/>
      <c r="M45" s="1067"/>
      <c r="N45" s="1067"/>
      <c r="O45" s="1067"/>
      <c r="P45" s="1067"/>
      <c r="Q45" s="1067"/>
      <c r="R45" s="1067"/>
      <c r="S45" s="1067"/>
      <c r="T45" s="1068"/>
      <c r="U45" s="118"/>
      <c r="V45" s="438" t="str">
        <f>IFERROR(IF(G9="特定加算なし","✓",""),"")</f>
        <v/>
      </c>
      <c r="W45" s="1019" t="s">
        <v>15</v>
      </c>
      <c r="X45" s="1020"/>
      <c r="Y45" s="1020"/>
      <c r="Z45" s="1021"/>
      <c r="AA45" s="1038"/>
      <c r="AB45" s="1039"/>
      <c r="AC45" s="120"/>
      <c r="AD45" s="1011" t="s">
        <v>15</v>
      </c>
      <c r="AE45" s="1011"/>
      <c r="AF45" s="1011"/>
      <c r="AG45" s="1011"/>
      <c r="AH45" s="1011"/>
      <c r="AI45" s="1038"/>
      <c r="AJ45" s="1039"/>
      <c r="AK45" s="120"/>
      <c r="AL45" s="1011" t="s">
        <v>15</v>
      </c>
      <c r="AM45" s="1011"/>
      <c r="AN45" s="1011"/>
      <c r="AO45" s="1011"/>
      <c r="AP45" s="1011"/>
      <c r="AS45" s="998"/>
      <c r="AT45" s="999"/>
      <c r="AU45" s="999"/>
      <c r="AV45" s="999"/>
      <c r="AW45" s="999"/>
      <c r="AX45" s="999"/>
      <c r="AY45" s="999"/>
      <c r="AZ45" s="999"/>
      <c r="BA45" s="999"/>
      <c r="BB45" s="999"/>
      <c r="BC45" s="999"/>
      <c r="BD45" s="999"/>
      <c r="BE45" s="999"/>
      <c r="BF45" s="999"/>
      <c r="BG45" s="999"/>
      <c r="BH45" s="1000"/>
      <c r="BO45" s="138"/>
    </row>
    <row r="46" spans="2:82" ht="6.75" customHeight="1">
      <c r="B46" s="124"/>
      <c r="AJ46" s="139"/>
      <c r="AK46" s="139"/>
      <c r="AL46" s="139"/>
      <c r="AM46" s="139"/>
      <c r="AN46" s="139"/>
      <c r="AO46" s="139"/>
      <c r="AP46" s="139"/>
    </row>
    <row r="47" spans="2:82" ht="21" customHeight="1">
      <c r="B47" s="1049" t="s">
        <v>2136</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7"/>
      <c r="C48" s="1088"/>
      <c r="D48" s="1088"/>
      <c r="E48" s="1088"/>
      <c r="F48" s="1089"/>
      <c r="G48" s="1045" t="str">
        <f>IF(F15=4,"R6.4～R6.5",IF(F15=5,"R6.5",""))</f>
        <v>R6.4～R6.5</v>
      </c>
      <c r="H48" s="1046"/>
      <c r="I48" s="1046"/>
      <c r="J48" s="1046"/>
      <c r="K48" s="1046"/>
      <c r="L48" s="1046"/>
      <c r="M48" s="1046"/>
      <c r="N48" s="1046"/>
      <c r="O48" s="1046"/>
      <c r="P48" s="1046"/>
      <c r="Q48" s="1046"/>
      <c r="R48" s="1046"/>
      <c r="S48" s="1046"/>
      <c r="T48" s="1046"/>
      <c r="U48" s="1046"/>
      <c r="V48" s="1046"/>
      <c r="W48" s="1046"/>
      <c r="X48" s="1046"/>
      <c r="Y48" s="1046"/>
      <c r="Z48" s="1047"/>
      <c r="AA48" s="1038" t="s">
        <v>12</v>
      </c>
      <c r="AB48" s="1039"/>
      <c r="AC48" s="1041" t="str">
        <f>IF(OR(F15=4,F15=5),"R6.6","R"&amp;D15&amp;"."&amp;F15)&amp;"～R"&amp;K15&amp;"."&amp;M15</f>
        <v>R6.6～R7.3</v>
      </c>
      <c r="AD48" s="1041"/>
      <c r="AE48" s="1041"/>
      <c r="AF48" s="1041"/>
      <c r="AG48" s="1041"/>
      <c r="AH48" s="1041"/>
      <c r="AS48" s="1015" t="str">
        <f>IFERROR(IF(AND(OR(AP58=1,AP58=2),OR(AP59=1,AP59=2),OR(AP60=1,AP60=2)),"処遇加算Ⅰ",IF(AND(OR(AP58=1,AP58=2),OR(AP59=1,AP59=2),OR(AP60=0,AP60=3)),"処遇加算Ⅱ",IF(OR(OR(AP58=1,AP58=2),OR(AP59=1,AP59=2)),"処遇加算Ⅲ",""))),"")</f>
        <v/>
      </c>
      <c r="AT48" s="1015"/>
      <c r="AU48" s="1015"/>
      <c r="AV48" s="1015"/>
      <c r="AW48" s="1015" t="str">
        <f>IFERROR(IF(AND(AP61=1,AP62=1,AP63=1),"特定加算Ⅰ",IF(AND(AP61=1,AP62=2,AP63=1),"特定加算Ⅱ",IF(OR(AP61=2,AP62=2,AP63=2),"特定加算なし",""))),"")</f>
        <v>特定加算なし</v>
      </c>
      <c r="AX48" s="1015"/>
      <c r="AY48" s="1015"/>
      <c r="AZ48" s="1015"/>
      <c r="BA48" s="1015" t="str">
        <f>IFERROR(IF(OR(L9="ベア加算",AP57=1),"ベア加算",IF(AP57=2,"ベア加算なし","")),"")</f>
        <v/>
      </c>
      <c r="BB48" s="1015"/>
      <c r="BC48" s="1015"/>
      <c r="BD48" s="1015"/>
      <c r="BE48" s="1166" t="str">
        <f>AS48&amp;AW48&amp;BA48</f>
        <v>特定加算なし</v>
      </c>
      <c r="BF48" s="1166"/>
      <c r="BG48" s="1166"/>
      <c r="BH48" s="1166"/>
      <c r="BI48" s="1166"/>
      <c r="BJ48" s="1166"/>
      <c r="BK48" s="1166"/>
      <c r="BL48" s="1166"/>
      <c r="BM48" s="1166"/>
      <c r="BN48" s="1166"/>
      <c r="BO48" s="1166"/>
      <c r="BP48" s="1166"/>
      <c r="BQ48" s="141"/>
      <c r="BR48" s="141"/>
      <c r="BS48" s="141"/>
      <c r="BT48" s="141"/>
      <c r="BU48" s="141"/>
      <c r="BV48" s="141"/>
      <c r="BW48" s="141"/>
      <c r="BX48" s="141"/>
      <c r="BY48" s="141"/>
      <c r="BZ48" s="141"/>
      <c r="CD48" s="142"/>
    </row>
    <row r="49" spans="2:86" ht="18" customHeight="1">
      <c r="B49" s="1072" t="s">
        <v>2015</v>
      </c>
      <c r="C49" s="1073"/>
      <c r="D49" s="1073"/>
      <c r="E49" s="1073"/>
      <c r="F49" s="1074"/>
      <c r="G49" s="1042" t="str">
        <f>IFERROR(IF(AND(OR(AH58=1,AH58=2),OR(AH59=1,AH59=2),OR(AH60=1,AH60=2)),"処遇加算Ⅰ",IF(AND(OR(AH58=1,AH58=2),OR(AH59=1,AH59=2),OR(AH60=0,AH60=3)),"処遇加算Ⅱ",IF(OR(OR(AH58=1,AH58=2),OR(AH59=1,AH59=2)),"処遇加算Ⅲ",""))),"")</f>
        <v/>
      </c>
      <c r="H49" s="1043"/>
      <c r="I49" s="1043"/>
      <c r="J49" s="1043"/>
      <c r="K49" s="1044"/>
      <c r="L49" s="1057" t="str">
        <f>IFERROR(IF(G9="","",IF(AND(AH61=1,AH62=1,AH63=1),"特定加算Ⅰ",IF(AND(AH61=1,AH62=2,AH63=1),"特定加算Ⅱ",IF(OR(AH61=2,AH62=2,AH63=2),"特定加算なし","")))),"")</f>
        <v/>
      </c>
      <c r="M49" s="1058"/>
      <c r="N49" s="1058"/>
      <c r="O49" s="1058"/>
      <c r="P49" s="1059"/>
      <c r="Q49" s="1078" t="str">
        <f>IFERROR(IF(OR(L9="ベア加算",AND(L9="ベア加算なし",AH57=1)),"ベア加算",IF(AH57=2,"ベア加算なし","")),"")</f>
        <v/>
      </c>
      <c r="R49" s="1043"/>
      <c r="S49" s="1043"/>
      <c r="T49" s="1043"/>
      <c r="U49" s="1079"/>
      <c r="V49" s="1080" t="s">
        <v>10</v>
      </c>
      <c r="W49" s="1081"/>
      <c r="X49" s="1081"/>
      <c r="Y49" s="1081"/>
      <c r="Z49" s="1081"/>
      <c r="AA49" s="1040"/>
      <c r="AB49" s="1040"/>
      <c r="AC49" s="1022" t="str">
        <f>IFERROR(VLOOKUP(BE48,【参考】数式用2!E6:F23,2,FALSE),"")</f>
        <v/>
      </c>
      <c r="AD49" s="1023"/>
      <c r="AE49" s="1023"/>
      <c r="AF49" s="1023"/>
      <c r="AG49" s="1023"/>
      <c r="AH49" s="1024"/>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2" t="s">
        <v>2016</v>
      </c>
      <c r="C50" s="1073"/>
      <c r="D50" s="1073"/>
      <c r="E50" s="1073"/>
      <c r="F50" s="1074"/>
      <c r="G50" s="1025" t="str">
        <f>IFERROR(VLOOKUP(Y5,【参考】数式用!$A$5:$J$37,MATCH(G49,【参考】数式用!$B$4:$J$4,0)+1,0),"")</f>
        <v/>
      </c>
      <c r="H50" s="1026"/>
      <c r="I50" s="1026"/>
      <c r="J50" s="1026"/>
      <c r="K50" s="1027"/>
      <c r="L50" s="1028" t="str">
        <f>IFERROR(VLOOKUP(Y5,【参考】数式用!$A$5:$J$37,MATCH(L49,【参考】数式用!$B$4:$J$4,0)+1,0),"")</f>
        <v/>
      </c>
      <c r="M50" s="1029"/>
      <c r="N50" s="1029"/>
      <c r="O50" s="1029"/>
      <c r="P50" s="1030"/>
      <c r="Q50" s="1031" t="str">
        <f>IFERROR(VLOOKUP(Y5,【参考】数式用!$A$5:$J$37,MATCH(Q49,【参考】数式用!$B$4:$J$4,0)+1,0),"")</f>
        <v/>
      </c>
      <c r="R50" s="1026"/>
      <c r="S50" s="1026"/>
      <c r="T50" s="1026"/>
      <c r="U50" s="1032"/>
      <c r="V50" s="1033">
        <f>SUM(G50,L50,Q50)</f>
        <v>0</v>
      </c>
      <c r="W50" s="1034"/>
      <c r="X50" s="1034"/>
      <c r="Y50" s="1034"/>
      <c r="Z50" s="1034"/>
      <c r="AA50" s="1040"/>
      <c r="AB50" s="1040"/>
      <c r="AC50" s="1035" t="str">
        <f>IFERROR(VLOOKUP(Y5,【参考】数式用!$A$5:$AB$37,MATCH(AC49,【参考】数式用!$B$4:$AB$4,0)+1,FALSE),"")</f>
        <v/>
      </c>
      <c r="AD50" s="1036"/>
      <c r="AE50" s="1036"/>
      <c r="AF50" s="1036"/>
      <c r="AG50" s="1036"/>
      <c r="AH50" s="1037"/>
      <c r="AS50" s="1014" t="s">
        <v>2046</v>
      </c>
      <c r="AT50" s="1014"/>
      <c r="AU50" s="1014"/>
      <c r="AV50" s="1014"/>
      <c r="AW50" s="1014" t="s">
        <v>2047</v>
      </c>
      <c r="AX50" s="1014"/>
      <c r="AY50" s="1014"/>
      <c r="AZ50" s="1014"/>
      <c r="BA50" s="1014" t="s">
        <v>13</v>
      </c>
      <c r="BB50" s="1014"/>
      <c r="BC50" s="1014"/>
      <c r="BD50" s="1014"/>
      <c r="BE50" s="1014" t="s">
        <v>2048</v>
      </c>
      <c r="BF50" s="1014"/>
      <c r="BG50" s="1014"/>
      <c r="BH50" s="1014"/>
      <c r="BI50" s="1014" t="s">
        <v>2051</v>
      </c>
      <c r="BJ50" s="1014"/>
      <c r="BK50" s="1014"/>
      <c r="BL50" s="1014"/>
      <c r="BM50" s="141"/>
      <c r="BN50" s="1014" t="s">
        <v>2050</v>
      </c>
      <c r="BO50" s="1014"/>
      <c r="BP50" s="1014"/>
      <c r="BQ50" s="1014"/>
      <c r="BR50" s="1014"/>
      <c r="BS50" s="1014"/>
      <c r="BT50" s="141"/>
      <c r="BV50" s="1003" t="s">
        <v>2053</v>
      </c>
      <c r="BW50" s="1004"/>
      <c r="BX50" s="1004"/>
      <c r="BY50" s="1004"/>
      <c r="BZ50" s="1004"/>
      <c r="CA50" s="1005"/>
      <c r="CD50" s="142"/>
    </row>
    <row r="51" spans="2:86" ht="17.25" customHeight="1">
      <c r="B51" s="1016" t="s">
        <v>2120</v>
      </c>
      <c r="C51" s="1017"/>
      <c r="D51" s="1017"/>
      <c r="E51" s="1017"/>
      <c r="F51" s="1018"/>
      <c r="G51" s="1048" t="str">
        <f>IFERROR(ROUNDDOWN(ROUND(AM5*G50,0),0)*H53,"")</f>
        <v/>
      </c>
      <c r="H51" s="1048"/>
      <c r="I51" s="1048"/>
      <c r="J51" s="1048"/>
      <c r="K51" s="55" t="s">
        <v>2116</v>
      </c>
      <c r="L51" s="1129" t="str">
        <f>IFERROR(ROUNDDOWN(ROUND(AM5*L50,0),0)*H53,"")</f>
        <v/>
      </c>
      <c r="M51" s="1130"/>
      <c r="N51" s="1130"/>
      <c r="O51" s="1130"/>
      <c r="P51" s="55" t="s">
        <v>2116</v>
      </c>
      <c r="Q51" s="1054" t="str">
        <f>IFERROR(ROUNDDOWN(ROUND(AM5*Q50,0),0)*H53,"")</f>
        <v/>
      </c>
      <c r="R51" s="1048"/>
      <c r="S51" s="1048"/>
      <c r="T51" s="1048"/>
      <c r="U51" s="56" t="s">
        <v>2116</v>
      </c>
      <c r="V51" s="1055">
        <f>IFERROR(SUM(G51,L51,Q51),"")</f>
        <v>0</v>
      </c>
      <c r="W51" s="1056"/>
      <c r="X51" s="1056"/>
      <c r="Y51" s="1056"/>
      <c r="Z51" s="57" t="s">
        <v>2116</v>
      </c>
      <c r="AB51" s="58"/>
      <c r="AC51" s="1054" t="str">
        <f>IFERROR(ROUNDDOWN(ROUND(AM5*AC50,0),0)*AD53,"")</f>
        <v/>
      </c>
      <c r="AD51" s="1048"/>
      <c r="AE51" s="1048"/>
      <c r="AF51" s="1048"/>
      <c r="AG51" s="1048"/>
      <c r="AH51" s="56" t="s">
        <v>2116</v>
      </c>
      <c r="AS51" s="1013" t="str">
        <f>IFERROR(ROUNDDOWN(ROUND(AM5*(G50-B10),0),0)*H53,"")</f>
        <v/>
      </c>
      <c r="AT51" s="1013"/>
      <c r="AU51" s="1013"/>
      <c r="AV51" s="1013"/>
      <c r="AW51" s="1013" t="str">
        <f>IFERROR(ROUNDDOWN(ROUND(AM5*(L50-G10),0),0)*H53,"")</f>
        <v/>
      </c>
      <c r="AX51" s="1013"/>
      <c r="AY51" s="1013"/>
      <c r="AZ51" s="1013"/>
      <c r="BA51" s="1013" t="str">
        <f>IFERROR(ROUNDDOWN(ROUND(AM5*(Q50-L10),0),0)*H53,"")</f>
        <v/>
      </c>
      <c r="BB51" s="1013"/>
      <c r="BC51" s="1013"/>
      <c r="BD51" s="1013"/>
      <c r="BE51" s="1013" t="str">
        <f>IFERROR(ROUNDDOWN(ROUND(AM5*(AC50-Q10),0),0)*AD53,"")</f>
        <v/>
      </c>
      <c r="BF51" s="1013"/>
      <c r="BG51" s="1013"/>
      <c r="BH51" s="1013"/>
      <c r="BI51" s="1013">
        <f>SUM(AS51:BH51)</f>
        <v>0</v>
      </c>
      <c r="BJ51" s="1013"/>
      <c r="BK51" s="1013"/>
      <c r="BL51" s="1013"/>
      <c r="BM51" s="141"/>
      <c r="BN51" s="1013" t="str">
        <f>IFERROR(ROUNDDOWN(ROUNDDOWN(ROUND(AM5*(VLOOKUP(Y5,【参考】数式用!$A$5:$AB$37,14,FALSE)),0),0)*AD53*0.5,0),"")</f>
        <v/>
      </c>
      <c r="BO51" s="1013"/>
      <c r="BP51" s="1013"/>
      <c r="BQ51" s="1013"/>
      <c r="BR51" s="1013"/>
      <c r="BS51" s="1013"/>
      <c r="BT51" s="141"/>
      <c r="BV51" s="1006">
        <f>IF(AND(Q49="ベア加算なし",BA48="ベア加算"),ROUNDDOWN(ROUND(AM5*VLOOKUP(Y5,【参考】数式用!$A$5:$AB$37,9,FALSE),0),0)*AD53,0)</f>
        <v>0</v>
      </c>
      <c r="BW51" s="1007"/>
      <c r="BX51" s="1007"/>
      <c r="BY51" s="1007"/>
      <c r="BZ51" s="1007"/>
      <c r="CA51" s="1008"/>
      <c r="CD51" s="142"/>
    </row>
    <row r="52" spans="2:86" ht="13.5" customHeight="1">
      <c r="B52" s="1016"/>
      <c r="C52" s="1017"/>
      <c r="D52" s="1017"/>
      <c r="E52" s="1017"/>
      <c r="F52" s="1018"/>
      <c r="G52" s="1052" t="str">
        <f>IFERROR("("&amp;TEXT(G51/H53,"#,##0円")&amp;"/月)","")</f>
        <v/>
      </c>
      <c r="H52" s="1053"/>
      <c r="I52" s="1053"/>
      <c r="J52" s="1053"/>
      <c r="K52" s="1053"/>
      <c r="L52" s="1050" t="str">
        <f>IFERROR("("&amp;TEXT(L51/H53,"#,##0円")&amp;"/月)","")</f>
        <v/>
      </c>
      <c r="M52" s="1051"/>
      <c r="N52" s="1051"/>
      <c r="O52" s="1051"/>
      <c r="P52" s="1052"/>
      <c r="Q52" s="1053" t="str">
        <f>IFERROR("("&amp;TEXT(Q51/H53,"#,##0円")&amp;"/月)","")</f>
        <v/>
      </c>
      <c r="R52" s="1053"/>
      <c r="S52" s="1053"/>
      <c r="T52" s="1053"/>
      <c r="U52" s="1053"/>
      <c r="V52" s="1053" t="str">
        <f>IFERROR("("&amp;TEXT(V51/H53,"#,##0円")&amp;"/月)","")</f>
        <v>(0円/月)</v>
      </c>
      <c r="W52" s="1053"/>
      <c r="X52" s="1053"/>
      <c r="Y52" s="1053"/>
      <c r="Z52" s="1053"/>
      <c r="AB52" s="58"/>
      <c r="AC52" s="1050" t="str">
        <f>IFERROR("("&amp;TEXT(AC51/AD53,"#,##0円")&amp;"/月)","")</f>
        <v/>
      </c>
      <c r="AD52" s="1051"/>
      <c r="AE52" s="1051"/>
      <c r="AF52" s="1051"/>
      <c r="AG52" s="1051"/>
      <c r="AH52" s="105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1" t="s">
        <v>215</v>
      </c>
      <c r="V56" s="1211"/>
      <c r="W56" s="1211"/>
      <c r="X56" s="1211"/>
      <c r="Y56" s="1211"/>
      <c r="Z56" s="1211"/>
      <c r="AA56" s="536"/>
      <c r="AB56" s="537"/>
      <c r="AC56" s="1211" t="str">
        <f>IF(F15=4,"R6.4～R6.5",IF(F15=5,"R6.5",""))</f>
        <v>R6.4～R6.5</v>
      </c>
      <c r="AD56" s="1211"/>
      <c r="AE56" s="1211"/>
      <c r="AF56" s="1211"/>
      <c r="AG56" s="1211"/>
      <c r="AH56" s="1211"/>
      <c r="AI56" s="538"/>
      <c r="AJ56" s="537"/>
      <c r="AK56" s="1211" t="str">
        <f>IF(OR(F15=4,F15=5),"R6.6","R"&amp;D15&amp;"."&amp;F15)&amp;"～R"&amp;K15&amp;"."&amp;M15</f>
        <v>R6.6～R7.3</v>
      </c>
      <c r="AL56" s="1211"/>
      <c r="AM56" s="1211"/>
      <c r="AN56" s="1211"/>
      <c r="AO56" s="1211"/>
      <c r="AP56" s="1211"/>
      <c r="AQ56" s="145"/>
      <c r="AR56" s="145"/>
      <c r="AS56" s="1172" t="s">
        <v>2202</v>
      </c>
      <c r="AT56" s="1172"/>
      <c r="AU56" s="1172"/>
      <c r="AV56" s="1172"/>
      <c r="AW56" s="1172" t="s">
        <v>2201</v>
      </c>
      <c r="AX56" s="1172"/>
      <c r="AY56" s="1172"/>
      <c r="AZ56" s="1172"/>
    </row>
    <row r="57" spans="2:86" ht="15.95" customHeight="1">
      <c r="U57" s="1212" t="s">
        <v>2054</v>
      </c>
      <c r="V57" s="1212"/>
      <c r="W57" s="1212"/>
      <c r="X57" s="1212"/>
      <c r="Y57" s="1212"/>
      <c r="Z57" s="539" t="str">
        <f>IF(AND(B9&lt;&gt;"処遇加算なし",F15=4),IF(V21="✓",1,IF(V22="✓",2,"")),"")</f>
        <v/>
      </c>
      <c r="AA57" s="536"/>
      <c r="AB57" s="537"/>
      <c r="AC57" s="1212" t="s">
        <v>2054</v>
      </c>
      <c r="AD57" s="1212"/>
      <c r="AE57" s="1212"/>
      <c r="AF57" s="1212"/>
      <c r="AG57" s="1212"/>
      <c r="AH57" s="425">
        <f>IF(AND(F15&lt;&gt;4,F15&lt;&gt;5),0,IF(AT8="○",1,0))</f>
        <v>0</v>
      </c>
      <c r="AI57" s="537"/>
      <c r="AJ57" s="537"/>
      <c r="AK57" s="1212" t="s">
        <v>2054</v>
      </c>
      <c r="AL57" s="1212"/>
      <c r="AM57" s="1212"/>
      <c r="AN57" s="1212"/>
      <c r="AO57" s="1212"/>
      <c r="AP57" s="425">
        <f>IF(AT8="○",1,0)</f>
        <v>0</v>
      </c>
      <c r="AQ57" s="145"/>
      <c r="AR57" s="145"/>
      <c r="AS57" s="1180"/>
      <c r="AT57" s="1180"/>
      <c r="AU57" s="1180"/>
      <c r="AV57" s="1180"/>
      <c r="AW57" s="1173"/>
      <c r="AX57" s="1173"/>
      <c r="AY57" s="1173"/>
      <c r="AZ57" s="1173"/>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14" t="str">
        <f>IF(OR(AND(Z58=1,AH58=3),AND(Z58=1,AP58=3),AND(Z58=2,AH58=3,AH59=3),AND(Z58=2,AP58=3,AP59=3)),"○","")</f>
        <v/>
      </c>
      <c r="AT58" s="1014"/>
      <c r="AU58" s="1014"/>
      <c r="AV58" s="1014"/>
      <c r="AW58" s="1014" t="str">
        <f>IF(OR(AND(Z58=1,AH58=2),AND(Z58=1,AP58=2),AND(Z58=2,AH58=2,AH59=2),AND(Z58=2,AP58=2,AP59=2)),"○","")</f>
        <v/>
      </c>
      <c r="AX58" s="1014"/>
      <c r="AY58" s="1014"/>
      <c r="AZ58" s="1014"/>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14" t="str">
        <f>IF(OR(AND(Z59=1,AH59=3),AND(Z59=1,AP59=3),AND(Z59=2,AH58=3,AH59=3),AND(Z59=2,AP58=3,AP59=3)),"○","")</f>
        <v/>
      </c>
      <c r="AT59" s="1014"/>
      <c r="AU59" s="1014"/>
      <c r="AV59" s="1014"/>
      <c r="AW59" s="1014" t="str">
        <f>IF(OR(AND(Z59=1,AH58=2),AND(Z59=1,AP58=2),AND(Z59=2,AH58=2,AH59=2),AND(Z59=2,AP58=2,AP59=2)),"○","")</f>
        <v/>
      </c>
      <c r="AX59" s="1014"/>
      <c r="AY59" s="1014"/>
      <c r="AZ59" s="1014"/>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174" t="str">
        <f>IF(OR(AND(Z60=1,AH60=3),AND(Z60=1,AP60=3)),"○","")</f>
        <v/>
      </c>
      <c r="AT60" s="1174"/>
      <c r="AU60" s="1174"/>
      <c r="AV60" s="1174"/>
      <c r="AW60" s="1174" t="str">
        <f>IF(OR(AND(Z60=1,AH60=2),AND(Z60=1,AP60=2)),"○","")</f>
        <v/>
      </c>
      <c r="AX60" s="1174"/>
      <c r="AY60" s="1174"/>
      <c r="AZ60" s="1174"/>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14" t="str">
        <f>IF(OR(AND(Z61=1,AH61=2),AND(Z61=1,AP61=2)),"○","")</f>
        <v/>
      </c>
      <c r="AT61" s="1014"/>
      <c r="AU61" s="1014"/>
      <c r="AV61" s="1014"/>
      <c r="AW61" s="1175" t="str">
        <f>IF(OR((AD61-AL61)&lt;0,(AD61-AT61)&lt;0),"!","")</f>
        <v/>
      </c>
      <c r="AX61" s="1175"/>
      <c r="AY61" s="1175"/>
      <c r="AZ61" s="117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14" t="str">
        <f>IF(OR(AND(Z62=1,AH62=2),AND(Z62=1,AP62=2)),"○","")</f>
        <v/>
      </c>
      <c r="AT62" s="1014"/>
      <c r="AU62" s="1014"/>
      <c r="AV62" s="1014"/>
      <c r="AW62" s="1175" t="str">
        <f>IF(OR((AD62-AL62)&lt;0,(AD62-AT62)&lt;0),"!","")</f>
        <v/>
      </c>
      <c r="AX62" s="1175"/>
      <c r="AY62" s="1175"/>
      <c r="AZ62" s="1175"/>
      <c r="BP62" s="151"/>
      <c r="BR62" s="151"/>
      <c r="BS62" s="151"/>
      <c r="BT62" s="151"/>
      <c r="BU62" s="151"/>
      <c r="BV62" s="151"/>
      <c r="BW62" s="151"/>
      <c r="BX62" s="151"/>
      <c r="BY62" s="151"/>
      <c r="BZ62" s="151"/>
      <c r="CA62" s="151"/>
      <c r="CB62" s="151"/>
      <c r="CC62" s="151"/>
      <c r="CD62" s="151"/>
      <c r="CE62" s="151"/>
      <c r="CF62" s="151"/>
      <c r="CH62" s="154"/>
    </row>
    <row r="63" spans="2:86" ht="15.95" customHeight="1">
      <c r="U63" s="1212" t="s">
        <v>2060</v>
      </c>
      <c r="V63" s="1212"/>
      <c r="W63" s="1212"/>
      <c r="X63" s="1212"/>
      <c r="Y63" s="1212"/>
      <c r="Z63" s="539" t="str">
        <f>IF(AND(B9&lt;&gt;"処遇加算なし",F15=4),IF(V44="✓",1,IF(V45="✓",2,"")),"")</f>
        <v/>
      </c>
      <c r="AA63" s="536"/>
      <c r="AB63" s="537"/>
      <c r="AC63" s="1212" t="s">
        <v>2060</v>
      </c>
      <c r="AD63" s="1212"/>
      <c r="AE63" s="1212"/>
      <c r="AF63" s="1212"/>
      <c r="AG63" s="1212"/>
      <c r="AH63" s="425">
        <f>IF(AND(F15&lt;&gt;4,F15&lt;&gt;5),0,IF(AZ8="○",1,2))</f>
        <v>2</v>
      </c>
      <c r="AI63" s="537"/>
      <c r="AJ63" s="537"/>
      <c r="AK63" s="1212" t="s">
        <v>2060</v>
      </c>
      <c r="AL63" s="1212"/>
      <c r="AM63" s="1212"/>
      <c r="AN63" s="1212"/>
      <c r="AO63" s="1212"/>
      <c r="AP63" s="425">
        <f>IF(AZ8="○",1,2)</f>
        <v>2</v>
      </c>
      <c r="AQ63" s="145"/>
      <c r="AR63" s="145"/>
      <c r="AS63" s="1014" t="str">
        <f>IF(OR(AND(Z63=1,AH63=2),AND(Z63=1,AP63=2)),"○","")</f>
        <v/>
      </c>
      <c r="AT63" s="1014"/>
      <c r="AU63" s="1014"/>
      <c r="AV63" s="1014"/>
      <c r="AW63" s="1175" t="str">
        <f>IF(OR((AD63-AL63)&lt;0,(AD63-AT63)&lt;0),"!","")</f>
        <v/>
      </c>
      <c r="AX63" s="1175"/>
      <c r="AY63" s="1175"/>
      <c r="AZ63" s="117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388059B4-5F86-4721-8A72-8CF0D5AB6B6E}">
      <formula1>0</formula1>
    </dataValidation>
    <dataValidation type="list" allowBlank="1" showInputMessage="1" showErrorMessage="1" sqref="AL41:AP41" xr:uid="{824299EC-2E55-4629-8B3D-63CF79FBAFB8}">
      <formula1>INDIRECT(BF1)</formula1>
    </dataValidation>
    <dataValidation type="list" allowBlank="1" showInputMessage="1" showErrorMessage="1" sqref="AD41:AH41" xr:uid="{6CD2065C-884C-4041-B604-0B8D14DF19CA}">
      <formula1>INDIRECT(BF1)</formula1>
    </dataValidation>
    <dataValidation type="textLength" operator="equal" allowBlank="1" showInputMessage="1" showErrorMessage="1" error="10桁の事業所番号を入力してください。_x000a_（桁数が異なるとエラーになります）" sqref="B5:F5" xr:uid="{2F83F482-C75E-4CFD-8CC1-1D2AC148A921}">
      <formula1>10</formula1>
    </dataValidation>
    <dataValidation type="list" allowBlank="1" showInputMessage="1" showErrorMessage="1" sqref="K15:K16 D15:D16" xr:uid="{DB3FFEB5-3478-4957-9CA5-F22B683BE9A6}">
      <formula1>"6,7"</formula1>
    </dataValidation>
    <dataValidation type="list" allowBlank="1" showInputMessage="1" showErrorMessage="1" sqref="M15:M16" xr:uid="{90CD0680-8B3B-45C2-93E3-49BB1454E6BC}">
      <formula1>"1,2,3,6,7,8,9,10,11,12"</formula1>
    </dataValidation>
    <dataValidation type="list" allowBlank="1" showInputMessage="1" showErrorMessage="1" sqref="M5:O5" xr:uid="{5419C8FD-23CA-4C7C-A744-AA4C05DAC79D}">
      <formula1>INDIRECT(J5)</formula1>
    </dataValidation>
    <dataValidation type="list" allowBlank="1" showInputMessage="1" showErrorMessage="1" sqref="Y5:AD5" xr:uid="{B4CD5E91-091E-4A2C-A03A-5797E5B86B8F}">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2AA44E1-72FA-4690-A5C1-0B8DF1354383}">
          <x14:formula1>
            <xm:f>【参考】数式用!$B$4:$E$4</xm:f>
          </x14:formula1>
          <xm:sqref>B9:F9</xm:sqref>
        </x14:dataValidation>
        <x14:dataValidation type="list" allowBlank="1" showInputMessage="1" showErrorMessage="1" xr:uid="{6C4247D2-4900-4382-AD37-6E07FA98D84E}">
          <x14:formula1>
            <xm:f>【参考】数式用!$F$4:$H$4</xm:f>
          </x14:formula1>
          <xm:sqref>G9</xm:sqref>
        </x14:dataValidation>
        <x14:dataValidation type="list" allowBlank="1" showInputMessage="1" showErrorMessage="1" xr:uid="{FE44B979-EE97-4D30-871E-57741E1AD36A}">
          <x14:formula1>
            <xm:f>【参考】数式用!$I$4:$J$4</xm:f>
          </x14:formula1>
          <xm:sqref>L9</xm:sqref>
        </x14:dataValidation>
        <x14:dataValidation type="list" allowBlank="1" showInputMessage="1" showErrorMessage="1" xr:uid="{B7D15D2D-898D-451A-920B-52E00AA8662B}">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翔一(sano-shouichi.c17)</dc:creator>
  <cp:lastModifiedBy>佐野 翔一(sano-shouichi.c17)</cp:lastModifiedBy>
  <cp:lastPrinted>2024-03-18T06:59:04Z</cp:lastPrinted>
  <dcterms:created xsi:type="dcterms:W3CDTF">2015-06-05T18:19:34Z</dcterms:created>
  <dcterms:modified xsi:type="dcterms:W3CDTF">2024-04-09T02:27:05Z</dcterms:modified>
</cp:coreProperties>
</file>