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185" yWindow="-15" windowWidth="10320" windowHeight="804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 name="公会計指標分析・財政指標組合せ分析表" sheetId="18" r:id="rId14"/>
    <sheet name="施設類型別ストック情報分析表①" sheetId="19" r:id="rId15"/>
    <sheet name="施設類型別ストック情報分析表②" sheetId="20" r:id="rId16"/>
    <sheet name="Sheet1" sheetId="17" r:id="rId17"/>
  </sheets>
  <calcPr calcId="145621" concurrentManualCount="2"/>
</workbook>
</file>

<file path=xl/calcChain.xml><?xml version="1.0" encoding="utf-8"?>
<calcChain xmlns="http://schemas.openxmlformats.org/spreadsheetml/2006/main">
  <c r="AK31" i="11" l="1"/>
  <c r="AP88" i="11" l="1"/>
  <c r="AP63" i="11" l="1"/>
  <c r="AF63" i="11"/>
  <c r="AF88" i="11"/>
  <c r="AU71" i="11" l="1"/>
  <c r="AP71" i="11"/>
  <c r="AK71" i="11"/>
  <c r="V71" i="11"/>
  <c r="AA71" i="11" s="1"/>
  <c r="AF71" i="11" s="1"/>
  <c r="Q71" i="11"/>
  <c r="V72" i="11"/>
  <c r="AA72" i="11" s="1"/>
  <c r="AF72" i="11" s="1"/>
  <c r="Q72" i="11"/>
  <c r="V76" i="11" l="1"/>
  <c r="Q76" i="11"/>
  <c r="AA76" i="11" s="1"/>
  <c r="AF76" i="11" s="1"/>
  <c r="AK75" i="11"/>
  <c r="AA75" i="11"/>
  <c r="AF75" i="11" s="1"/>
  <c r="V75" i="11"/>
  <c r="Q75" i="11"/>
  <c r="AF77" i="11"/>
  <c r="AK28" i="11"/>
  <c r="AK70" i="11" l="1"/>
  <c r="CM9" i="11" l="1"/>
  <c r="CH9" i="11"/>
  <c r="CR9" i="11"/>
  <c r="DG8" i="11"/>
  <c r="CM8" i="11"/>
  <c r="CH8" i="11"/>
  <c r="CM7" i="11"/>
  <c r="CH7" i="11"/>
  <c r="V73" i="11"/>
  <c r="Q73" i="11"/>
  <c r="AK69" i="11"/>
  <c r="AK68" i="11"/>
  <c r="AA68" i="11"/>
  <c r="AK30" i="11"/>
  <c r="AK29" i="11"/>
  <c r="AU29" i="11"/>
  <c r="AK7" i="11"/>
  <c r="AP29" i="11" l="1"/>
  <c r="AP31" i="11"/>
  <c r="V31" i="11"/>
  <c r="Q31" i="11"/>
  <c r="AP34" i="11"/>
  <c r="AK34" i="11"/>
  <c r="V34" i="11"/>
  <c r="Q34" i="11"/>
  <c r="AP33" i="11"/>
  <c r="AK33" i="11"/>
  <c r="AA33" i="11"/>
  <c r="V33" i="11"/>
  <c r="Q33" i="11"/>
  <c r="AP32" i="11"/>
  <c r="AU31" i="11"/>
  <c r="AU34" i="11"/>
  <c r="AU33" i="11"/>
  <c r="AU32" i="11"/>
  <c r="AK32" i="11"/>
  <c r="AA32" i="11"/>
  <c r="V32" i="11"/>
  <c r="Q32" i="11"/>
  <c r="V74" i="11"/>
  <c r="Q74" i="11"/>
  <c r="AA73" i="11"/>
  <c r="AA70" i="11"/>
  <c r="V70" i="11"/>
  <c r="Q70" i="11"/>
  <c r="V69" i="11"/>
  <c r="Q69" i="11"/>
  <c r="AF68" i="11"/>
  <c r="V68" i="11"/>
  <c r="Q68" i="11"/>
  <c r="AU70" i="11"/>
  <c r="AP70" i="11"/>
  <c r="AU69" i="11"/>
  <c r="AP69" i="11"/>
  <c r="AU68" i="11"/>
  <c r="AP68" i="11"/>
  <c r="V30" i="11" l="1"/>
  <c r="Q30" i="11"/>
  <c r="AA30" i="11" s="1"/>
  <c r="V29" i="11"/>
  <c r="AA29" i="11" s="1"/>
  <c r="Q29" i="11"/>
  <c r="AA34" i="11"/>
  <c r="AA31" i="11"/>
  <c r="AA28" i="11"/>
  <c r="V28" i="11"/>
  <c r="Q28" i="11"/>
  <c r="AP7" i="11"/>
  <c r="AF7" i="11"/>
  <c r="Q7" i="11"/>
  <c r="AA7" i="11"/>
  <c r="V7" i="11"/>
  <c r="DQ102" i="11" l="1"/>
  <c r="DL102" i="11"/>
  <c r="DG102" i="11"/>
  <c r="DB102" i="11"/>
  <c r="CW102" i="11"/>
  <c r="CR102" i="11"/>
  <c r="AU88" i="11"/>
  <c r="AA74" i="11"/>
  <c r="AF74" i="11" s="1"/>
  <c r="AF73" i="11"/>
  <c r="AF70" i="11"/>
  <c r="AA69" i="11"/>
  <c r="AF69" i="11" s="1"/>
  <c r="AU63" i="11"/>
  <c r="AP23" i="11"/>
  <c r="AF23" i="11"/>
  <c r="AA23" i="11"/>
  <c r="V23" i="11"/>
  <c r="Q23" i="11"/>
  <c r="CW9" i="11"/>
  <c r="CR8" i="11"/>
  <c r="CR7" i="11"/>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AM36" i="9"/>
  <c r="C36" i="9"/>
  <c r="AM35" i="9"/>
  <c r="C35" i="9"/>
  <c r="U34" i="9"/>
  <c r="U35" i="9" s="1"/>
  <c r="U36" i="9" s="1"/>
  <c r="C34" i="9"/>
  <c r="AM34" i="9" l="1"/>
  <c r="BE34" i="9" s="1"/>
  <c r="BE35" i="9" s="1"/>
  <c r="BE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BW38" i="9" s="1"/>
  <c r="BW39" i="9" s="1"/>
  <c r="BW40" i="9" s="1"/>
  <c r="BW41" i="9" s="1"/>
  <c r="BW42" i="9" s="1"/>
  <c r="BW43" i="9" s="1"/>
  <c r="CO34" i="9"/>
  <c r="CO35" i="9" s="1"/>
  <c r="CO36" i="9" s="1"/>
</calcChain>
</file>

<file path=xl/sharedStrings.xml><?xml version="1.0" encoding="utf-8"?>
<sst xmlns="http://schemas.openxmlformats.org/spreadsheetml/2006/main" count="1042" uniqueCount="579">
  <si>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</si>
  <si>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</si>
  <si>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</si>
  <si>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</si>
  <si>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</si>
  <si>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</si>
  <si>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</si>
  <si>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</si>
  <si>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</si>
  <si>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</si>
  <si>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</si>
  <si>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</si>
  <si>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</si>
  <si>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</si>
  <si>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</si>
  <si>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</si>
  <si>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</si>
  <si>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</si>
  <si>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</si>
  <si>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</si>
  <si>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</si>
  <si>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</si>
  <si>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</si>
  <si>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</si>
  <si>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</si>
  <si>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</si>
  <si>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</si>
  <si>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</si>
  <si>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</si>
  <si>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</si>
  <si>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</si>
  <si>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</si>
  <si>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</si>
  <si>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</si>
  <si>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</si>
  <si>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</si>
  <si>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</si>
  <si>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</si>
  <si>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</si>
  <si>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</si>
  <si>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</si>
  <si>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</si>
  <si>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</si>
  <si>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</si>
  <si>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</si>
  <si>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</si>
  <si>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</si>
  <si>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</si>
  <si>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</si>
  <si>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</si>
  <si>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</si>
  <si>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</si>
  <si>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</si>
  <si>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</si>
  <si>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</si>
  <si>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</si>
  <si>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</si>
  <si>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</si>
  <si>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</si>
  <si>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</si>
  <si>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</si>
  <si>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</si>
  <si>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</si>
  <si>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</si>
  <si>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</si>
  <si>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</si>
  <si>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</si>
  <si>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</si>
  <si>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Ⅰ－１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</si>
  <si>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</si>
  <si>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</si>
  <si>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</si>
  <si>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</si>
  <si>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</si>
  <si>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</si>
  <si>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</si>
  <si>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</si>
  <si>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</si>
  <si>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</si>
  <si>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</si>
  <si>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</si>
  <si>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本巣市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</si>
  <si>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</si>
  <si>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</si>
  <si>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</si>
  <si>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</si>
  <si>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</si>
  <si>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</si>
  <si>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</si>
  <si>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</si>
  <si>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</si>
  <si>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</si>
  <si>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</si>
  <si>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</si>
  <si>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</si>
  <si>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</si>
  <si>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</si>
  <si>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</si>
  <si>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</si>
  <si>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</si>
  <si>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</si>
  <si>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</si>
  <si>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</si>
  <si>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</si>
  <si>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</si>
  <si>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</si>
  <si>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</si>
  <si>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</si>
  <si>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</si>
  <si>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</si>
  <si>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</si>
  <si>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</si>
  <si>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</si>
  <si>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</si>
  <si>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</si>
  <si>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</si>
  <si>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</si>
  <si>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</si>
  <si>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</si>
  <si>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</si>
  <si>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</si>
  <si>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</si>
  <si>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</si>
  <si>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</si>
  <si>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</si>
  <si>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</si>
  <si>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</si>
  <si>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</si>
  <si>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</si>
  <si>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</si>
  <si>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</si>
  <si>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</si>
  <si>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</si>
  <si>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</si>
  <si>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-0.8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</si>
  <si>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</si>
  <si>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</si>
  <si>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</si>
  <si>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</si>
  <si>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</si>
  <si>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</si>
  <si>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</si>
  <si>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</si>
  <si>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</si>
  <si>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</si>
  <si>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</si>
  <si>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</si>
  <si>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</si>
  <si>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</si>
  <si>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</si>
  <si>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</si>
  <si>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</si>
  <si>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</si>
  <si>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</si>
  <si>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</si>
  <si>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</si>
  <si>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</si>
  <si>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</si>
  <si>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</si>
  <si>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</si>
  <si>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</si>
  <si>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</si>
  <si>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</si>
  <si>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</si>
  <si>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</si>
  <si>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</si>
  <si>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</si>
  <si>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</si>
  <si>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</si>
  <si>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</si>
  <si>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</si>
  <si>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</si>
  <si>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</si>
  <si>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</si>
  <si>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</si>
  <si>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</si>
  <si>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</si>
  <si>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</si>
  <si>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</si>
  <si>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</si>
  <si>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</si>
  <si>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</si>
  <si>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</si>
  <si>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</si>
  <si>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</si>
  <si>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</si>
  <si>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</si>
  <si>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</si>
  <si>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</si>
  <si>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</si>
  <si>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</si>
  <si>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</si>
  <si>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</si>
  <si>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岐阜県本巣市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</si>
  <si>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</si>
  <si>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</si>
  <si>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</si>
  <si>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</si>
  <si>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</si>
  <si>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</si>
  <si>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</si>
  <si>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</si>
  <si>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</si>
  <si>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</si>
  <si>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</si>
  <si>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</si>
  <si>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</si>
  <si>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</si>
  <si>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</si>
  <si>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</si>
  <si>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</si>
  <si>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</si>
  <si>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</si>
  <si>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</si>
  <si>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</si>
  <si>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</si>
  <si>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</si>
  <si>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</si>
  <si>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</si>
  <si>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</si>
  <si>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</si>
  <si>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</si>
  <si>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</si>
  <si>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</si>
  <si>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</si>
  <si>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</si>
  <si>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</si>
  <si>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</si>
  <si>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</si>
  <si>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</si>
  <si>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</si>
  <si>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</si>
  <si>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</si>
  <si>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</si>
  <si>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</si>
  <si>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</si>
  <si>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</si>
  <si>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</si>
  <si>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</si>
  <si>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</si>
  <si>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</si>
  <si>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</si>
  <si>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</si>
  <si>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</si>
  <si>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</si>
  <si>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</si>
  <si>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</si>
  <si>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</si>
  <si>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</si>
  <si>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</si>
  <si>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</si>
  <si>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</si>
  <si>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</si>
  <si>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</si>
  <si>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</si>
  <si>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</si>
  <si>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</si>
  <si>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</si>
  <si>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</si>
  <si>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</si>
  <si>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</si>
  <si>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</si>
  <si>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</si>
  <si>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</si>
  <si>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</si>
  <si>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</si>
  <si>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</si>
  <si>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</si>
  <si>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</si>
  <si>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</si>
  <si>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</si>
  <si>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</si>
  <si>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</si>
  <si>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</si>
  <si>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</si>
  <si>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</si>
  <si>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</si>
  <si>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</si>
  <si>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</si>
  <si>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</si>
  <si>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</si>
  <si>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</si>
  <si>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</si>
  <si>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</si>
  <si>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</si>
  <si>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</si>
  <si>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</si>
  <si>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</si>
  <si>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</si>
  <si>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</si>
  <si>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</si>
  <si>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</si>
  <si>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</si>
  <si>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</si>
  <si>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</si>
  <si>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</si>
  <si>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</si>
  <si>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</si>
  <si>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</si>
  <si>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</si>
  <si>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</si>
  <si>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</si>
  <si>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</si>
  <si>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</si>
  <si>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</si>
  <si>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</si>
  <si>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</si>
  <si>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</si>
  <si>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</si>
  <si>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</si>
  <si>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</si>
  <si>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</si>
  <si>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</si>
  <si>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</si>
  <si>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</si>
  <si>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</si>
  <si>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</si>
  <si>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</si>
  <si>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</si>
  <si>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</si>
  <si>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</si>
  <si>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</si>
  <si>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</si>
  <si>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</si>
  <si>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</si>
  <si>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</si>
  <si>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</si>
  <si>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</si>
  <si>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</si>
  <si>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</si>
  <si>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</si>
  <si>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</si>
  <si>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</si>
  <si>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</si>
  <si>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</si>
  <si>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</si>
  <si>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</si>
  <si>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</si>
  <si>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</si>
  <si>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</si>
  <si>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</si>
  <si>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岐阜県本巣市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</si>
  <si>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</si>
  <si>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</si>
  <si>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</si>
  <si>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</si>
  <si>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</si>
  <si>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</si>
  <si>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</si>
  <si>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</si>
  <si>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</si>
  <si>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</si>
  <si>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</si>
  <si>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</si>
  <si>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</si>
  <si>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</si>
  <si>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</si>
  <si>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</si>
  <si>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</si>
  <si>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</si>
  <si>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</si>
  <si>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</si>
  <si>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</si>
  <si>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</si>
  <si>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</si>
  <si>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</si>
  <si>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</si>
  <si>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</si>
  <si>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</si>
  <si>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</si>
  <si>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</si>
  <si>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</si>
  <si>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</si>
  <si>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</si>
  <si>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</si>
  <si>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</si>
  <si>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</si>
  <si>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</si>
  <si>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</si>
  <si>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</si>
  <si>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</si>
  <si>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</si>
  <si>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</si>
  <si>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</si>
  <si>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</si>
  <si>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</si>
  <si>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</si>
  <si>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</si>
  <si>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</si>
  <si>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</si>
  <si>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</si>
  <si>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</si>
  <si>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</si>
  <si>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</si>
  <si>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</si>
  <si>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</si>
  <si>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</si>
  <si>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</si>
  <si>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</si>
  <si>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</si>
  <si>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</si>
  <si>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</si>
  <si>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</si>
  <si>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</si>
  <si>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</si>
  <si>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</si>
  <si>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</si>
  <si>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</si>
  <si>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</si>
  <si>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</si>
  <si>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</si>
  <si>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</si>
  <si>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</si>
  <si>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</si>
  <si>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</si>
  <si>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</si>
  <si>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</si>
  <si>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</si>
  <si>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</si>
  <si>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</si>
  <si>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</si>
  <si>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</si>
  <si>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</si>
  <si>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</si>
  <si>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</si>
  <si>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</si>
  <si>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</si>
  <si>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</si>
  <si>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</si>
  <si>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</si>
  <si>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</si>
  <si>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</si>
  <si>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</si>
  <si>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</si>
  <si>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</si>
  <si>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</si>
  <si>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公共下水道特別会計</t>
    <phoneticPr fontId="5"/>
  </si>
  <si>
    <t>(Ｆ)</t>
    <phoneticPr fontId="5"/>
  </si>
  <si>
    <t>簡易水道特別会計</t>
    <phoneticPr fontId="5"/>
  </si>
  <si>
    <t>将来負担比率（(Ｅ)－(Ｆ)）／（(Ｃ)－(Ｄ)）×１００</t>
    <rPh sb="0" eb="2">
      <t>ショウライ</t>
    </rPh>
    <rPh sb="2" eb="4">
      <t>フタン</t>
    </rPh>
    <rPh sb="4" eb="6">
      <t>ヒリツ</t>
    </rPh>
    <phoneticPr fontId="5"/>
  </si>
  <si>
    <t>水道事業会計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</si>
  <si>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</si>
  <si>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</si>
  <si>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</si>
  <si>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</si>
  <si>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</si>
  <si>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</si>
  <si>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</si>
  <si>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</si>
  <si>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</si>
  <si>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</si>
  <si>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</si>
  <si>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</si>
  <si>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</si>
  <si>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</si>
  <si>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</si>
  <si>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</si>
  <si>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</si>
  <si>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</si>
  <si>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</si>
  <si>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</si>
  <si>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</si>
  <si>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</si>
  <si>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</si>
  <si>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</si>
  <si>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</si>
  <si>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</si>
  <si>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</si>
  <si>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</si>
  <si>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</si>
  <si>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</si>
  <si>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</si>
  <si>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</si>
  <si>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</si>
  <si>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</si>
  <si>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</si>
  <si>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</si>
  <si>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</si>
  <si>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</si>
  <si>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</si>
  <si>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</si>
  <si>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</si>
  <si>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</si>
  <si>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</si>
  <si>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</si>
  <si>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</si>
  <si>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</si>
  <si>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</si>
  <si>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</si>
  <si>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</si>
  <si>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</si>
  <si>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</si>
  <si>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</si>
  <si>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</si>
  <si>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</si>
  <si>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</si>
  <si>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</si>
  <si>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</si>
  <si>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</si>
  <si>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</si>
  <si>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</si>
  <si>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</si>
  <si>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</si>
  <si>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</si>
  <si>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</si>
  <si>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</si>
  <si>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</si>
  <si>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</si>
  <si>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</si>
  <si>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</si>
  <si>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</si>
  <si>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</si>
  <si>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</si>
  <si>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</si>
  <si>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</si>
  <si>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</si>
  <si>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</si>
  <si>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</si>
  <si>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</si>
  <si>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</si>
  <si>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</si>
  <si>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</si>
  <si>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</si>
  <si>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2.58</t>
  </si>
  <si>
    <t>▲ 0.77</t>
  </si>
  <si>
    <t>▲ 1.68</t>
  </si>
  <si>
    <t>一般会計</t>
  </si>
  <si>
    <t>水道事業会計</t>
  </si>
  <si>
    <t>国民健康保険特別会計（事業勘定）</t>
  </si>
  <si>
    <t>簡易水道特別会計</t>
  </si>
  <si>
    <t>国民健康保険特別会計（施設勘定）</t>
  </si>
  <si>
    <t>農業集落排水事業特別会計</t>
  </si>
  <si>
    <t>公共下水道特別会計</t>
  </si>
  <si>
    <t>後期高齢者医療特別会計</t>
  </si>
  <si>
    <t>その他会計（赤字）</t>
  </si>
  <si>
    <t>その他会計（黒字）</t>
  </si>
  <si>
    <t>もとす振興公社
（旧　織部の里もとす）</t>
    <rPh sb="3" eb="5">
      <t>シンコウ</t>
    </rPh>
    <rPh sb="5" eb="7">
      <t>コウシャ</t>
    </rPh>
    <rPh sb="9" eb="10">
      <t>キュウ</t>
    </rPh>
    <rPh sb="11" eb="13">
      <t>オリベ</t>
    </rPh>
    <rPh sb="14" eb="15">
      <t>サト</t>
    </rPh>
    <phoneticPr fontId="5"/>
  </si>
  <si>
    <t>本巣市土地開発公社</t>
    <rPh sb="0" eb="2">
      <t>モトス</t>
    </rPh>
    <rPh sb="2" eb="3">
      <t>シ</t>
    </rPh>
    <rPh sb="3" eb="5">
      <t>トチ</t>
    </rPh>
    <rPh sb="5" eb="7">
      <t>カイハツ</t>
    </rPh>
    <rPh sb="7" eb="9">
      <t>コウシャ</t>
    </rPh>
    <phoneticPr fontId="5"/>
  </si>
  <si>
    <t>樽見鉄道</t>
    <rPh sb="0" eb="2">
      <t>タルミ</t>
    </rPh>
    <rPh sb="2" eb="4">
      <t>テツドウ</t>
    </rPh>
    <phoneticPr fontId="5"/>
  </si>
  <si>
    <t>○</t>
    <phoneticPr fontId="2"/>
  </si>
  <si>
    <t>-</t>
    <phoneticPr fontId="5"/>
  </si>
  <si>
    <t>法適用企業</t>
    <phoneticPr fontId="5"/>
  </si>
  <si>
    <t>法非適用企業</t>
    <phoneticPr fontId="5"/>
  </si>
  <si>
    <t>西濃環境整備組合</t>
    <rPh sb="0" eb="2">
      <t>セイノウ</t>
    </rPh>
    <rPh sb="2" eb="4">
      <t>カンキョウ</t>
    </rPh>
    <rPh sb="4" eb="6">
      <t>セイビ</t>
    </rPh>
    <rPh sb="6" eb="8">
      <t>クミアイ</t>
    </rPh>
    <phoneticPr fontId="5"/>
  </si>
  <si>
    <t>本巣消防事務組合</t>
    <rPh sb="0" eb="2">
      <t>モトス</t>
    </rPh>
    <rPh sb="2" eb="4">
      <t>ショウボウ</t>
    </rPh>
    <rPh sb="4" eb="6">
      <t>ジム</t>
    </rPh>
    <rPh sb="6" eb="8">
      <t>クミアイ</t>
    </rPh>
    <phoneticPr fontId="5"/>
  </si>
  <si>
    <t>もとす広域連合（一般会計）</t>
    <rPh sb="3" eb="5">
      <t>コウイキ</t>
    </rPh>
    <rPh sb="5" eb="7">
      <t>レンゴウ</t>
    </rPh>
    <rPh sb="8" eb="10">
      <t>イッパン</t>
    </rPh>
    <rPh sb="10" eb="12">
      <t>カイケイ</t>
    </rPh>
    <rPh sb="12" eb="13">
      <t>ヨウブン</t>
    </rPh>
    <phoneticPr fontId="5"/>
  </si>
  <si>
    <t>もとす広域連合（介護保険特別会計）</t>
    <rPh sb="3" eb="5">
      <t>コウイキ</t>
    </rPh>
    <rPh sb="5" eb="7">
      <t>レンゴウ</t>
    </rPh>
    <rPh sb="8" eb="10">
      <t>カイゴ</t>
    </rPh>
    <rPh sb="10" eb="12">
      <t>ホケン</t>
    </rPh>
    <rPh sb="12" eb="14">
      <t>トクベツ</t>
    </rPh>
    <rPh sb="14" eb="16">
      <t>カイケイ</t>
    </rPh>
    <phoneticPr fontId="5"/>
  </si>
  <si>
    <t>もとす広域連合（老人福祉施設特別会計）</t>
    <rPh sb="3" eb="5">
      <t>コウイキ</t>
    </rPh>
    <rPh sb="5" eb="7">
      <t>レンゴウ</t>
    </rPh>
    <rPh sb="8" eb="10">
      <t>ロウジン</t>
    </rPh>
    <rPh sb="10" eb="12">
      <t>フクシ</t>
    </rPh>
    <rPh sb="12" eb="14">
      <t>シセツ</t>
    </rPh>
    <rPh sb="14" eb="16">
      <t>トクベツ</t>
    </rPh>
    <rPh sb="16" eb="18">
      <t>カイケイ</t>
    </rPh>
    <phoneticPr fontId="5"/>
  </si>
  <si>
    <t>基金から70百万円繰入</t>
    <rPh sb="0" eb="2">
      <t>キキン</t>
    </rPh>
    <rPh sb="6" eb="9">
      <t>ヒャクマンエン</t>
    </rPh>
    <rPh sb="9" eb="11">
      <t>クリイレ</t>
    </rPh>
    <phoneticPr fontId="5"/>
  </si>
  <si>
    <t>岐阜県市町村会館組合</t>
    <rPh sb="0" eb="3">
      <t>ギフケン</t>
    </rPh>
    <rPh sb="3" eb="6">
      <t>シチョウソン</t>
    </rPh>
    <rPh sb="6" eb="8">
      <t>カイカン</t>
    </rPh>
    <rPh sb="8" eb="10">
      <t>クミアイ</t>
    </rPh>
    <phoneticPr fontId="5"/>
  </si>
  <si>
    <t>岐阜地域児童発達支援センター組合</t>
    <rPh sb="0" eb="2">
      <t>ギフ</t>
    </rPh>
    <rPh sb="2" eb="4">
      <t>チイキ</t>
    </rPh>
    <rPh sb="4" eb="6">
      <t>ジドウ</t>
    </rPh>
    <rPh sb="6" eb="8">
      <t>ハッタツ</t>
    </rPh>
    <rPh sb="8" eb="10">
      <t>シエン</t>
    </rPh>
    <rPh sb="14" eb="16">
      <t>クミアイ</t>
    </rPh>
    <phoneticPr fontId="5"/>
  </si>
  <si>
    <t>岐阜県市町村職員退職手当組合</t>
    <rPh sb="0" eb="3">
      <t>ギフケン</t>
    </rPh>
    <rPh sb="3" eb="6">
      <t>シチョウソン</t>
    </rPh>
    <rPh sb="6" eb="8">
      <t>ショクイン</t>
    </rPh>
    <rPh sb="8" eb="10">
      <t>タイショク</t>
    </rPh>
    <rPh sb="10" eb="12">
      <t>テアテ</t>
    </rPh>
    <rPh sb="12" eb="14">
      <t>クミアイ</t>
    </rPh>
    <phoneticPr fontId="5"/>
  </si>
  <si>
    <t>基金から
253百万円
繰入</t>
    <rPh sb="0" eb="2">
      <t>キキン</t>
    </rPh>
    <rPh sb="8" eb="11">
      <t>ヒャクマンエン</t>
    </rPh>
    <rPh sb="12" eb="14">
      <t>クリイレ</t>
    </rPh>
    <phoneticPr fontId="5"/>
  </si>
  <si>
    <t>基金から
110百万円
繰入</t>
    <rPh sb="0" eb="2">
      <t>キキン</t>
    </rPh>
    <rPh sb="8" eb="11">
      <t>ヒャクマンエン</t>
    </rPh>
    <rPh sb="12" eb="14">
      <t>クリイレ</t>
    </rPh>
    <phoneticPr fontId="5"/>
  </si>
  <si>
    <t>基金から260百万円繰入</t>
    <rPh sb="0" eb="2">
      <t>キキン</t>
    </rPh>
    <rPh sb="7" eb="10">
      <t>ヒャクマンエン</t>
    </rPh>
    <rPh sb="10" eb="12">
      <t>クリイレ</t>
    </rPh>
    <phoneticPr fontId="5"/>
  </si>
  <si>
    <t>基金から31百万円繰入</t>
    <rPh sb="0" eb="2">
      <t>キキン</t>
    </rPh>
    <rPh sb="6" eb="9">
      <t>ヒャクマンエン</t>
    </rPh>
    <rPh sb="9" eb="11">
      <t>クリイレ</t>
    </rPh>
    <phoneticPr fontId="5"/>
  </si>
  <si>
    <t>基金から1475百万円繰入</t>
    <rPh sb="0" eb="2">
      <t>キキン</t>
    </rPh>
    <rPh sb="8" eb="11">
      <t>ヒャクマンエン</t>
    </rPh>
    <rPh sb="11" eb="13">
      <t>クリイレ</t>
    </rPh>
    <phoneticPr fontId="5"/>
  </si>
  <si>
    <t>基金から50百万円繰入</t>
    <rPh sb="0" eb="2">
      <t>キキン</t>
    </rPh>
    <rPh sb="6" eb="9">
      <t>ヒャクマンエン</t>
    </rPh>
    <rPh sb="9" eb="11">
      <t>クリイレ</t>
    </rPh>
    <phoneticPr fontId="5"/>
  </si>
  <si>
    <t>岐阜県後期高齢者医療広域連合（一般会計）</t>
    <rPh sb="0" eb="3">
      <t>ギフケン</t>
    </rPh>
    <rPh sb="3" eb="5">
      <t>コウキ</t>
    </rPh>
    <rPh sb="5" eb="8">
      <t>コウレイシャ</t>
    </rPh>
    <rPh sb="8" eb="10">
      <t>イリョウ</t>
    </rPh>
    <rPh sb="10" eb="12">
      <t>コウイキ</t>
    </rPh>
    <rPh sb="12" eb="14">
      <t>レンゴウ</t>
    </rPh>
    <rPh sb="15" eb="17">
      <t>イッパン</t>
    </rPh>
    <rPh sb="17" eb="19">
      <t>カイケイ</t>
    </rPh>
    <phoneticPr fontId="22"/>
  </si>
  <si>
    <t>国民健康保険特別会計（施設勘定）</t>
    <phoneticPr fontId="5"/>
  </si>
  <si>
    <t>後期高齢者医療特別会計</t>
    <phoneticPr fontId="5"/>
  </si>
  <si>
    <t>水道事業会計</t>
    <phoneticPr fontId="5"/>
  </si>
  <si>
    <t>簡易水道特別会計</t>
    <phoneticPr fontId="5"/>
  </si>
  <si>
    <t>農業集落排水事業特別会計</t>
    <phoneticPr fontId="5"/>
  </si>
  <si>
    <t>公共下水道特別会計</t>
    <phoneticPr fontId="5"/>
  </si>
  <si>
    <t>岐阜県後期高齢者医療広域連合（特別会計）</t>
    <rPh sb="0" eb="3">
      <t>ギフケン</t>
    </rPh>
    <rPh sb="3" eb="5">
      <t>コウキ</t>
    </rPh>
    <rPh sb="5" eb="8">
      <t>コウレイシャ</t>
    </rPh>
    <rPh sb="8" eb="10">
      <t>イリョウ</t>
    </rPh>
    <rPh sb="10" eb="12">
      <t>コウイキ</t>
    </rPh>
    <rPh sb="12" eb="14">
      <t>レンゴウ</t>
    </rPh>
    <rPh sb="15" eb="17">
      <t>トクベツ</t>
    </rPh>
    <rPh sb="17" eb="19">
      <t>カイケイ</t>
    </rPh>
    <phoneticPr fontId="22"/>
  </si>
  <si>
    <t>基金から287百万円繰入</t>
    <rPh sb="0" eb="2">
      <t>キキン</t>
    </rPh>
    <rPh sb="7" eb="10">
      <t>ヒャクマンエン</t>
    </rPh>
    <rPh sb="10" eb="12">
      <t>クリイレ</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</si>
  <si>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</si>
  <si>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</si>
  <si>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</si>
  <si>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</si>
  <si>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</si>
  <si>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</si>
  <si>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</si>
  <si>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</si>
  <si>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</si>
  <si>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</si>
  <si>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</si>
  <si>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将来負担比率と実質公債費比率のいずれも類似団体内平均値より下回っている。経年変化を見てみると、将来負担比率が上昇傾向にある。要因としては、地方債残高の増、充当可能基金残高の
減少による充当可能財源等の減によるもの。それに加えて、普通交付税合併特例措置の段階的縮減による普通交付税の減と臨時財政対策債発行可能額の減による標準財政規模の減も影響してい
る。実質公債費比率が上昇に転じた要因は、ここ数年での発行額のピークであった臨時財政対策債の元金償還が始まったことによる元利償還金の増や前述の標準財政規模の減による。</t>
    <rPh sb="1" eb="3">
      <t>ショウライ</t>
    </rPh>
    <rPh sb="3" eb="5">
      <t>フタン</t>
    </rPh>
    <rPh sb="5" eb="7">
      <t>ヒリツ</t>
    </rPh>
    <rPh sb="8" eb="10">
      <t>ジッシツ</t>
    </rPh>
    <rPh sb="10" eb="13">
      <t>コウサイヒ</t>
    </rPh>
    <rPh sb="13" eb="15">
      <t>ヒリツ</t>
    </rPh>
    <rPh sb="20" eb="22">
      <t>ルイジ</t>
    </rPh>
    <rPh sb="22" eb="24">
      <t>ダンタイ</t>
    </rPh>
    <rPh sb="24" eb="25">
      <t>ナイ</t>
    </rPh>
    <rPh sb="25" eb="27">
      <t>ヘイキン</t>
    </rPh>
    <rPh sb="27" eb="28">
      <t>アタイ</t>
    </rPh>
    <rPh sb="30" eb="32">
      <t>シタマワ</t>
    </rPh>
    <rPh sb="37" eb="39">
      <t>ケイネン</t>
    </rPh>
    <rPh sb="39" eb="41">
      <t>ヘンカ</t>
    </rPh>
    <rPh sb="42" eb="43">
      <t>ミ</t>
    </rPh>
    <rPh sb="48" eb="50">
      <t>ショウライ</t>
    </rPh>
    <rPh sb="50" eb="52">
      <t>フタン</t>
    </rPh>
    <rPh sb="52" eb="54">
      <t>ヒリツ</t>
    </rPh>
    <rPh sb="55" eb="57">
      <t>ジョウショウ</t>
    </rPh>
    <rPh sb="57" eb="59">
      <t>ケイコウ</t>
    </rPh>
    <rPh sb="63" eb="65">
      <t>ヨウイン</t>
    </rPh>
    <rPh sb="70" eb="73">
      <t>チホウサイ</t>
    </rPh>
    <rPh sb="73" eb="75">
      <t>ザンダカ</t>
    </rPh>
    <rPh sb="76" eb="77">
      <t>ゾウ</t>
    </rPh>
    <rPh sb="78" eb="80">
      <t>ジュウトウ</t>
    </rPh>
    <rPh sb="80" eb="82">
      <t>カノウ</t>
    </rPh>
    <rPh sb="82" eb="84">
      <t>キキン</t>
    </rPh>
    <rPh sb="84" eb="86">
      <t>ザンダカ</t>
    </rPh>
    <rPh sb="88" eb="90">
      <t>ゲンショウ</t>
    </rPh>
    <rPh sb="93" eb="95">
      <t>ジュウトウ</t>
    </rPh>
    <rPh sb="95" eb="97">
      <t>カノウ</t>
    </rPh>
    <rPh sb="97" eb="99">
      <t>ザイゲン</t>
    </rPh>
    <rPh sb="99" eb="100">
      <t>トウ</t>
    </rPh>
    <rPh sb="101" eb="102">
      <t>ゲン</t>
    </rPh>
    <rPh sb="111" eb="112">
      <t>クワ</t>
    </rPh>
    <rPh sb="115" eb="117">
      <t>フツウ</t>
    </rPh>
    <rPh sb="117" eb="120">
      <t>コウフゼイ</t>
    </rPh>
    <rPh sb="120" eb="122">
      <t>ガッペイ</t>
    </rPh>
    <rPh sb="122" eb="124">
      <t>トクレイ</t>
    </rPh>
    <rPh sb="124" eb="126">
      <t>ソチ</t>
    </rPh>
    <rPh sb="127" eb="129">
      <t>ダンカイ</t>
    </rPh>
    <rPh sb="129" eb="130">
      <t>テキ</t>
    </rPh>
    <rPh sb="130" eb="132">
      <t>シュクゲン</t>
    </rPh>
    <rPh sb="135" eb="137">
      <t>フツウ</t>
    </rPh>
    <rPh sb="137" eb="140">
      <t>コウフゼイ</t>
    </rPh>
    <rPh sb="177" eb="179">
      <t>ジッシツ</t>
    </rPh>
    <rPh sb="179" eb="182">
      <t>コウサイヒ</t>
    </rPh>
    <rPh sb="182" eb="184">
      <t>ヒリツ</t>
    </rPh>
    <rPh sb="185" eb="187">
      <t>ジョウショウ</t>
    </rPh>
    <rPh sb="188" eb="189">
      <t>テン</t>
    </rPh>
    <rPh sb="191" eb="193">
      <t>ヨウイン</t>
    </rPh>
    <rPh sb="197" eb="199">
      <t>スウネン</t>
    </rPh>
    <rPh sb="201" eb="204">
      <t>ハッコウガク</t>
    </rPh>
    <rPh sb="212" eb="214">
      <t>リンジ</t>
    </rPh>
    <rPh sb="214" eb="216">
      <t>ザイセイ</t>
    </rPh>
    <rPh sb="216" eb="218">
      <t>タイサク</t>
    </rPh>
    <rPh sb="218" eb="219">
      <t>サイ</t>
    </rPh>
    <rPh sb="220" eb="222">
      <t>ガンキン</t>
    </rPh>
    <rPh sb="222" eb="224">
      <t>ショウカン</t>
    </rPh>
    <rPh sb="225" eb="226">
      <t>ハジ</t>
    </rPh>
    <rPh sb="234" eb="236">
      <t>ガンリ</t>
    </rPh>
    <rPh sb="236" eb="239">
      <t>ショウカンキン</t>
    </rPh>
    <rPh sb="240" eb="241">
      <t>ゾウ</t>
    </rPh>
    <rPh sb="242" eb="244">
      <t>ゼンジュツ</t>
    </rPh>
    <rPh sb="245" eb="247">
      <t>ヒョウジュン</t>
    </rPh>
    <rPh sb="247" eb="249">
      <t>ザイセイ</t>
    </rPh>
    <rPh sb="249" eb="251">
      <t>キボ</t>
    </rPh>
    <rPh sb="252" eb="253">
      <t>ゲン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</si>
</sst>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wrapText="1"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wrapText="1"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wrapText="1"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0" borderId="117" xfId="30" applyNumberFormat="1" applyFont="1" applyBorder="1" applyAlignment="1" applyProtection="1">
      <alignment horizontal="lef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9" xfId="30" applyNumberFormat="1" applyFont="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85459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66777</c:v>
                </c:pt>
                <c:pt idx="1">
                  <c:v>89965</c:v>
                </c:pt>
                <c:pt idx="2">
                  <c:v>100772</c:v>
                </c:pt>
                <c:pt idx="3">
                  <c:v>96237</c:v>
                </c:pt>
                <c:pt idx="4">
                  <c:v>65824</c:v>
                </c:pt>
              </c:numCache>
            </c:numRef>
          </c:val>
          <c:smooth val="0"/>
        </c:ser>
        <c:dLbls>
          <c:showLegendKey val="0"/>
          <c:showVal val="0"/>
          <c:showCatName val="0"/>
          <c:showSerName val="0"/>
          <c:showPercent val="0"/>
          <c:showBubbleSize val="0"/>
        </c:dLbls>
        <c:marker val="1"/>
        <c:smooth val="0"/>
        <c:axId val="114227840"/>
        <c:axId val="114299648"/>
      </c:lineChart>
      <c:catAx>
        <c:axId val="11422784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4299648"/>
        <c:crosses val="autoZero"/>
        <c:auto val="1"/>
        <c:lblAlgn val="ctr"/>
        <c:lblOffset val="100"/>
        <c:tickLblSkip val="1"/>
        <c:tickMarkSkip val="1"/>
        <c:noMultiLvlLbl val="0"/>
      </c:catAx>
      <c:valAx>
        <c:axId val="11429964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42278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8.75</c:v>
                </c:pt>
                <c:pt idx="1">
                  <c:v>5.81</c:v>
                </c:pt>
                <c:pt idx="2">
                  <c:v>4.87</c:v>
                </c:pt>
                <c:pt idx="3">
                  <c:v>7.68</c:v>
                </c:pt>
                <c:pt idx="4">
                  <c:v>8.2200000000000006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49.57</c:v>
                </c:pt>
                <c:pt idx="1">
                  <c:v>48.73</c:v>
                </c:pt>
                <c:pt idx="2">
                  <c:v>48.15</c:v>
                </c:pt>
                <c:pt idx="3">
                  <c:v>45.32</c:v>
                </c:pt>
                <c:pt idx="4">
                  <c:v>46.03</c:v>
                </c:pt>
              </c:numCache>
            </c:numRef>
          </c:val>
        </c:ser>
        <c:dLbls>
          <c:showLegendKey val="0"/>
          <c:showVal val="0"/>
          <c:showCatName val="0"/>
          <c:showSerName val="0"/>
          <c:showPercent val="0"/>
          <c:showBubbleSize val="0"/>
        </c:dLbls>
        <c:gapWidth val="250"/>
        <c:overlap val="100"/>
        <c:axId val="114573312"/>
        <c:axId val="1145752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0.95</c:v>
                </c:pt>
                <c:pt idx="1">
                  <c:v>-2.58</c:v>
                </c:pt>
                <c:pt idx="2">
                  <c:v>-0.77</c:v>
                </c:pt>
                <c:pt idx="3">
                  <c:v>-1.68</c:v>
                </c:pt>
                <c:pt idx="4">
                  <c:v>0.96</c:v>
                </c:pt>
              </c:numCache>
            </c:numRef>
          </c:val>
          <c:smooth val="0"/>
        </c:ser>
        <c:dLbls>
          <c:showLegendKey val="0"/>
          <c:showVal val="0"/>
          <c:showCatName val="0"/>
          <c:showSerName val="0"/>
          <c:showPercent val="0"/>
          <c:showBubbleSize val="0"/>
        </c:dLbls>
        <c:marker val="1"/>
        <c:smooth val="0"/>
        <c:axId val="114573312"/>
        <c:axId val="114575232"/>
      </c:lineChart>
      <c:catAx>
        <c:axId val="114573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4575232"/>
        <c:crosses val="autoZero"/>
        <c:auto val="1"/>
        <c:lblAlgn val="ctr"/>
        <c:lblOffset val="100"/>
        <c:tickLblSkip val="1"/>
        <c:tickMarkSkip val="1"/>
        <c:noMultiLvlLbl val="0"/>
      </c:catAx>
      <c:valAx>
        <c:axId val="114575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573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0.04</c:v>
                </c:pt>
                <c:pt idx="2">
                  <c:v>#N/A</c:v>
                </c:pt>
                <c:pt idx="3">
                  <c:v>0.03</c:v>
                </c:pt>
                <c:pt idx="4">
                  <c:v>#N/A</c:v>
                </c:pt>
                <c:pt idx="5">
                  <c:v>0.03</c:v>
                </c:pt>
                <c:pt idx="6">
                  <c:v>#N/A</c:v>
                </c:pt>
                <c:pt idx="7">
                  <c:v>0.02</c:v>
                </c:pt>
                <c:pt idx="8">
                  <c:v>#N/A</c:v>
                </c:pt>
                <c:pt idx="9">
                  <c:v>0.01</c:v>
                </c:pt>
              </c:numCache>
            </c:numRef>
          </c:val>
        </c:ser>
        <c:ser>
          <c:idx val="3"/>
          <c:order val="3"/>
          <c:tx>
            <c:strRef>
              <c:f>データシート!$A$30</c:f>
              <c:strCache>
                <c:ptCount val="1"/>
                <c:pt idx="0">
                  <c:v>公共下水道特別会計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0.15</c:v>
                </c:pt>
                <c:pt idx="2">
                  <c:v>#N/A</c:v>
                </c:pt>
                <c:pt idx="3">
                  <c:v>0.3</c:v>
                </c:pt>
                <c:pt idx="4">
                  <c:v>#N/A</c:v>
                </c:pt>
                <c:pt idx="5">
                  <c:v>0.18</c:v>
                </c:pt>
                <c:pt idx="6">
                  <c:v>#N/A</c:v>
                </c:pt>
                <c:pt idx="7">
                  <c:v>0.13</c:v>
                </c:pt>
                <c:pt idx="8">
                  <c:v>#N/A</c:v>
                </c:pt>
                <c:pt idx="9">
                  <c:v>0.06</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0.63</c:v>
                </c:pt>
                <c:pt idx="2">
                  <c:v>#N/A</c:v>
                </c:pt>
                <c:pt idx="3">
                  <c:v>0.2</c:v>
                </c:pt>
                <c:pt idx="4">
                  <c:v>#N/A</c:v>
                </c:pt>
                <c:pt idx="5">
                  <c:v>0.12</c:v>
                </c:pt>
                <c:pt idx="6">
                  <c:v>#N/A</c:v>
                </c:pt>
                <c:pt idx="7">
                  <c:v>0.14000000000000001</c:v>
                </c:pt>
                <c:pt idx="8">
                  <c:v>#N/A</c:v>
                </c:pt>
                <c:pt idx="9">
                  <c:v>0.08</c:v>
                </c:pt>
              </c:numCache>
            </c:numRef>
          </c:val>
        </c:ser>
        <c:ser>
          <c:idx val="5"/>
          <c:order val="5"/>
          <c:tx>
            <c:strRef>
              <c:f>データシート!$A$32</c:f>
              <c:strCache>
                <c:ptCount val="1"/>
                <c:pt idx="0">
                  <c:v>国民健康保険特別会計（施設勘定）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0.13</c:v>
                </c:pt>
                <c:pt idx="2">
                  <c:v>#N/A</c:v>
                </c:pt>
                <c:pt idx="3">
                  <c:v>0.12</c:v>
                </c:pt>
                <c:pt idx="4">
                  <c:v>#N/A</c:v>
                </c:pt>
                <c:pt idx="5">
                  <c:v>0.14000000000000001</c:v>
                </c:pt>
                <c:pt idx="6">
                  <c:v>#N/A</c:v>
                </c:pt>
                <c:pt idx="7">
                  <c:v>0.16</c:v>
                </c:pt>
                <c:pt idx="8">
                  <c:v>#N/A</c:v>
                </c:pt>
                <c:pt idx="9">
                  <c:v>0.1</c:v>
                </c:pt>
              </c:numCache>
            </c:numRef>
          </c:val>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0.21</c:v>
                </c:pt>
                <c:pt idx="2">
                  <c:v>#N/A</c:v>
                </c:pt>
                <c:pt idx="3">
                  <c:v>0.16</c:v>
                </c:pt>
                <c:pt idx="4">
                  <c:v>#N/A</c:v>
                </c:pt>
                <c:pt idx="5">
                  <c:v>0.27</c:v>
                </c:pt>
                <c:pt idx="6">
                  <c:v>#N/A</c:v>
                </c:pt>
                <c:pt idx="7">
                  <c:v>0.1</c:v>
                </c:pt>
                <c:pt idx="8">
                  <c:v>#N/A</c:v>
                </c:pt>
                <c:pt idx="9">
                  <c:v>0.28999999999999998</c:v>
                </c:pt>
              </c:numCache>
            </c:numRef>
          </c:val>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3.85</c:v>
                </c:pt>
                <c:pt idx="2">
                  <c:v>#N/A</c:v>
                </c:pt>
                <c:pt idx="3">
                  <c:v>3.54</c:v>
                </c:pt>
                <c:pt idx="4">
                  <c:v>#N/A</c:v>
                </c:pt>
                <c:pt idx="5">
                  <c:v>2.36</c:v>
                </c:pt>
                <c:pt idx="6">
                  <c:v>#N/A</c:v>
                </c:pt>
                <c:pt idx="7">
                  <c:v>1.76</c:v>
                </c:pt>
                <c:pt idx="8">
                  <c:v>#N/A</c:v>
                </c:pt>
                <c:pt idx="9">
                  <c:v>1.83</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4.63</c:v>
                </c:pt>
                <c:pt idx="2">
                  <c:v>#N/A</c:v>
                </c:pt>
                <c:pt idx="3">
                  <c:v>4.91</c:v>
                </c:pt>
                <c:pt idx="4">
                  <c:v>#N/A</c:v>
                </c:pt>
                <c:pt idx="5">
                  <c:v>5.5</c:v>
                </c:pt>
                <c:pt idx="6">
                  <c:v>#N/A</c:v>
                </c:pt>
                <c:pt idx="7">
                  <c:v>6.3</c:v>
                </c:pt>
                <c:pt idx="8">
                  <c:v>#N/A</c:v>
                </c:pt>
                <c:pt idx="9">
                  <c:v>6.98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8.74</c:v>
                </c:pt>
                <c:pt idx="2">
                  <c:v>#N/A</c:v>
                </c:pt>
                <c:pt idx="3">
                  <c:v>5.8</c:v>
                </c:pt>
                <c:pt idx="4">
                  <c:v>#N/A</c:v>
                </c:pt>
                <c:pt idx="5">
                  <c:v>4.8600000000000003</c:v>
                </c:pt>
                <c:pt idx="6">
                  <c:v>#N/A</c:v>
                </c:pt>
                <c:pt idx="7">
                  <c:v>7.67</c:v>
                </c:pt>
                <c:pt idx="8">
                  <c:v>#N/A</c:v>
                </c:pt>
                <c:pt idx="9">
                  <c:v>8.2100000000000009</c:v>
                </c:pt>
              </c:numCache>
            </c:numRef>
          </c:val>
        </c:ser>
        <c:dLbls>
          <c:showLegendKey val="0"/>
          <c:showVal val="0"/>
          <c:showCatName val="0"/>
          <c:showSerName val="0"/>
          <c:showPercent val="0"/>
          <c:showBubbleSize val="0"/>
        </c:dLbls>
        <c:gapWidth val="150"/>
        <c:overlap val="100"/>
        <c:axId val="4195840"/>
        <c:axId val="4197376"/>
      </c:barChart>
      <c:catAx>
        <c:axId val="4195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97376"/>
        <c:crosses val="autoZero"/>
        <c:auto val="1"/>
        <c:lblAlgn val="ctr"/>
        <c:lblOffset val="100"/>
        <c:tickLblSkip val="1"/>
        <c:tickMarkSkip val="1"/>
        <c:noMultiLvlLbl val="0"/>
      </c:catAx>
      <c:valAx>
        <c:axId val="4197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958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1347</c:v>
                </c:pt>
                <c:pt idx="5">
                  <c:v>1372</c:v>
                </c:pt>
                <c:pt idx="8">
                  <c:v>1419</c:v>
                </c:pt>
                <c:pt idx="11">
                  <c:v>1518</c:v>
                </c:pt>
                <c:pt idx="14">
                  <c:v>1502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13</c:v>
                </c:pt>
                <c:pt idx="3">
                  <c:v>13</c:v>
                </c:pt>
                <c:pt idx="6">
                  <c:v>13</c:v>
                </c:pt>
                <c:pt idx="9">
                  <c:v>13</c:v>
                </c:pt>
                <c:pt idx="12">
                  <c:v>12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85</c:v>
                </c:pt>
                <c:pt idx="3">
                  <c:v>66</c:v>
                </c:pt>
                <c:pt idx="6">
                  <c:v>64</c:v>
                </c:pt>
                <c:pt idx="9">
                  <c:v>72</c:v>
                </c:pt>
                <c:pt idx="12">
                  <c:v>65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568</c:v>
                </c:pt>
                <c:pt idx="3">
                  <c:v>628</c:v>
                </c:pt>
                <c:pt idx="6">
                  <c:v>703</c:v>
                </c:pt>
                <c:pt idx="9">
                  <c:v>711</c:v>
                </c:pt>
                <c:pt idx="12">
                  <c:v>749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1082</c:v>
                </c:pt>
                <c:pt idx="3">
                  <c:v>1070</c:v>
                </c:pt>
                <c:pt idx="6">
                  <c:v>1048</c:v>
                </c:pt>
                <c:pt idx="9">
                  <c:v>1071</c:v>
                </c:pt>
                <c:pt idx="12">
                  <c:v>1120</c:v>
                </c:pt>
              </c:numCache>
            </c:numRef>
          </c:val>
        </c:ser>
        <c:dLbls>
          <c:showLegendKey val="0"/>
          <c:showVal val="0"/>
          <c:showCatName val="0"/>
          <c:showSerName val="0"/>
          <c:showPercent val="0"/>
          <c:showBubbleSize val="0"/>
        </c:dLbls>
        <c:gapWidth val="100"/>
        <c:overlap val="100"/>
        <c:axId val="114107520"/>
        <c:axId val="1141094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401</c:v>
                </c:pt>
                <c:pt idx="2">
                  <c:v>#N/A</c:v>
                </c:pt>
                <c:pt idx="3">
                  <c:v>#N/A</c:v>
                </c:pt>
                <c:pt idx="4">
                  <c:v>405</c:v>
                </c:pt>
                <c:pt idx="5">
                  <c:v>#N/A</c:v>
                </c:pt>
                <c:pt idx="6">
                  <c:v>#N/A</c:v>
                </c:pt>
                <c:pt idx="7">
                  <c:v>409</c:v>
                </c:pt>
                <c:pt idx="8">
                  <c:v>#N/A</c:v>
                </c:pt>
                <c:pt idx="9">
                  <c:v>#N/A</c:v>
                </c:pt>
                <c:pt idx="10">
                  <c:v>349</c:v>
                </c:pt>
                <c:pt idx="11">
                  <c:v>#N/A</c:v>
                </c:pt>
                <c:pt idx="12">
                  <c:v>#N/A</c:v>
                </c:pt>
                <c:pt idx="13">
                  <c:v>444</c:v>
                </c:pt>
                <c:pt idx="14">
                  <c:v>#N/A</c:v>
                </c:pt>
              </c:numCache>
            </c:numRef>
          </c:val>
          <c:smooth val="0"/>
        </c:ser>
        <c:dLbls>
          <c:showLegendKey val="0"/>
          <c:showVal val="0"/>
          <c:showCatName val="0"/>
          <c:showSerName val="0"/>
          <c:showPercent val="0"/>
          <c:showBubbleSize val="0"/>
        </c:dLbls>
        <c:marker val="1"/>
        <c:smooth val="0"/>
        <c:axId val="114107520"/>
        <c:axId val="114109440"/>
      </c:lineChart>
      <c:catAx>
        <c:axId val="114107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4109440"/>
        <c:crosses val="autoZero"/>
        <c:auto val="1"/>
        <c:lblAlgn val="ctr"/>
        <c:lblOffset val="100"/>
        <c:tickLblSkip val="1"/>
        <c:tickMarkSkip val="1"/>
        <c:noMultiLvlLbl val="0"/>
      </c:catAx>
      <c:valAx>
        <c:axId val="1141094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107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17417</c:v>
                </c:pt>
                <c:pt idx="5">
                  <c:v>18377</c:v>
                </c:pt>
                <c:pt idx="8">
                  <c:v>18728</c:v>
                </c:pt>
                <c:pt idx="11">
                  <c:v>18592</c:v>
                </c:pt>
                <c:pt idx="14">
                  <c:v>18491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114</c:v>
                </c:pt>
                <c:pt idx="5">
                  <c:v>135</c:v>
                </c:pt>
                <c:pt idx="8">
                  <c:v>113</c:v>
                </c:pt>
                <c:pt idx="11">
                  <c:v>95</c:v>
                </c:pt>
                <c:pt idx="14">
                  <c:v>73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10139</c:v>
                </c:pt>
                <c:pt idx="5">
                  <c:v>10504</c:v>
                </c:pt>
                <c:pt idx="8">
                  <c:v>10281</c:v>
                </c:pt>
                <c:pt idx="11">
                  <c:v>9517</c:v>
                </c:pt>
                <c:pt idx="14">
                  <c:v>9260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2193</c:v>
                </c:pt>
                <c:pt idx="3">
                  <c:v>2240</c:v>
                </c:pt>
                <c:pt idx="6">
                  <c:v>2299</c:v>
                </c:pt>
                <c:pt idx="9">
                  <c:v>2136</c:v>
                </c:pt>
                <c:pt idx="12">
                  <c:v>2224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442</c:v>
                </c:pt>
                <c:pt idx="3">
                  <c:v>491</c:v>
                </c:pt>
                <c:pt idx="6">
                  <c:v>424</c:v>
                </c:pt>
                <c:pt idx="9">
                  <c:v>373</c:v>
                </c:pt>
                <c:pt idx="12">
                  <c:v>436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10934</c:v>
                </c:pt>
                <c:pt idx="3">
                  <c:v>10769</c:v>
                </c:pt>
                <c:pt idx="6">
                  <c:v>10698</c:v>
                </c:pt>
                <c:pt idx="9">
                  <c:v>10878</c:v>
                </c:pt>
                <c:pt idx="12">
                  <c:v>10869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956</c:v>
                </c:pt>
                <c:pt idx="3">
                  <c:v>944</c:v>
                </c:pt>
                <c:pt idx="6">
                  <c:v>937</c:v>
                </c:pt>
                <c:pt idx="9">
                  <c:v>748</c:v>
                </c:pt>
                <c:pt idx="12">
                  <c:v>738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13811</c:v>
                </c:pt>
                <c:pt idx="3">
                  <c:v>14868</c:v>
                </c:pt>
                <c:pt idx="6">
                  <c:v>15747</c:v>
                </c:pt>
                <c:pt idx="9">
                  <c:v>16025</c:v>
                </c:pt>
                <c:pt idx="12">
                  <c:v>16221</c:v>
                </c:pt>
              </c:numCache>
            </c:numRef>
          </c:val>
        </c:ser>
        <c:dLbls>
          <c:showLegendKey val="0"/>
          <c:showVal val="0"/>
          <c:showCatName val="0"/>
          <c:showSerName val="0"/>
          <c:showPercent val="0"/>
          <c:showBubbleSize val="0"/>
        </c:dLbls>
        <c:gapWidth val="100"/>
        <c:overlap val="100"/>
        <c:axId val="122937344"/>
        <c:axId val="1229392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665</c:v>
                </c:pt>
                <c:pt idx="2">
                  <c:v>#N/A</c:v>
                </c:pt>
                <c:pt idx="3">
                  <c:v>#N/A</c:v>
                </c:pt>
                <c:pt idx="4">
                  <c:v>296</c:v>
                </c:pt>
                <c:pt idx="5">
                  <c:v>#N/A</c:v>
                </c:pt>
                <c:pt idx="6">
                  <c:v>#N/A</c:v>
                </c:pt>
                <c:pt idx="7">
                  <c:v>982</c:v>
                </c:pt>
                <c:pt idx="8">
                  <c:v>#N/A</c:v>
                </c:pt>
                <c:pt idx="9">
                  <c:v>#N/A</c:v>
                </c:pt>
                <c:pt idx="10">
                  <c:v>1956</c:v>
                </c:pt>
                <c:pt idx="11">
                  <c:v>#N/A</c:v>
                </c:pt>
                <c:pt idx="12">
                  <c:v>#N/A</c:v>
                </c:pt>
                <c:pt idx="13">
                  <c:v>2664</c:v>
                </c:pt>
                <c:pt idx="14">
                  <c:v>#N/A</c:v>
                </c:pt>
              </c:numCache>
            </c:numRef>
          </c:val>
          <c:smooth val="0"/>
        </c:ser>
        <c:dLbls>
          <c:showLegendKey val="0"/>
          <c:showVal val="0"/>
          <c:showCatName val="0"/>
          <c:showSerName val="0"/>
          <c:showPercent val="0"/>
          <c:showBubbleSize val="0"/>
        </c:dLbls>
        <c:marker val="1"/>
        <c:smooth val="0"/>
        <c:axId val="122937344"/>
        <c:axId val="122939264"/>
      </c:lineChart>
      <c:catAx>
        <c:axId val="122937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2939264"/>
        <c:crosses val="autoZero"/>
        <c:auto val="1"/>
        <c:lblAlgn val="ctr"/>
        <c:lblOffset val="100"/>
        <c:tickLblSkip val="1"/>
        <c:tickMarkSkip val="1"/>
        <c:noMultiLvlLbl val="0"/>
      </c:catAx>
      <c:valAx>
        <c:axId val="1229392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937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23082624"/>
        <c:axId val="123092992"/>
      </c:scatterChart>
      <c:valAx>
        <c:axId val="12308262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3092992"/>
        <c:crosses val="autoZero"/>
        <c:crossBetween val="midCat"/>
      </c:valAx>
      <c:valAx>
        <c:axId val="12309299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30826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5.7</c:v>
                </c:pt>
                <c:pt idx="1">
                  <c:v>4.5</c:v>
                </c:pt>
                <c:pt idx="2">
                  <c:v>4.0999999999999996</c:v>
                </c:pt>
                <c:pt idx="3">
                  <c:v>4</c:v>
                </c:pt>
                <c:pt idx="4">
                  <c:v>4.2</c:v>
                </c:pt>
              </c:numCache>
            </c:numRef>
          </c:xVal>
          <c:yVal>
            <c:numRef>
              <c:f>公会計指標分析・財政指標組合せ分析表!$K$73:$O$73</c:f>
              <c:numCache>
                <c:formatCode>#,##0.0;"▲ "#,##0.0</c:formatCode>
                <c:ptCount val="5"/>
                <c:pt idx="0">
                  <c:v>7</c:v>
                </c:pt>
                <c:pt idx="1">
                  <c:v>3</c:v>
                </c:pt>
                <c:pt idx="2">
                  <c:v>10</c:v>
                </c:pt>
                <c:pt idx="3">
                  <c:v>20.9</c:v>
                </c:pt>
                <c:pt idx="4">
                  <c:v>28.6</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13.8</c:v>
                </c:pt>
                <c:pt idx="1">
                  <c:v>12.8</c:v>
                </c:pt>
                <c:pt idx="2">
                  <c:v>12</c:v>
                </c:pt>
                <c:pt idx="3">
                  <c:v>11.1</c:v>
                </c:pt>
                <c:pt idx="4">
                  <c:v>10.7</c:v>
                </c:pt>
              </c:numCache>
            </c:numRef>
          </c:xVal>
          <c:yVal>
            <c:numRef>
              <c:f>公会計指標分析・財政指標組合せ分析表!$K$77:$O$77</c:f>
              <c:numCache>
                <c:formatCode>#,##0.0;"▲ "#,##0.0</c:formatCode>
                <c:ptCount val="5"/>
                <c:pt idx="0">
                  <c:v>88.3</c:v>
                </c:pt>
                <c:pt idx="1">
                  <c:v>76.2</c:v>
                </c:pt>
                <c:pt idx="2">
                  <c:v>65.3</c:v>
                </c:pt>
                <c:pt idx="3">
                  <c:v>60.8</c:v>
                </c:pt>
                <c:pt idx="4">
                  <c:v>58.5</c:v>
                </c:pt>
              </c:numCache>
            </c:numRef>
          </c:yVal>
          <c:smooth val="0"/>
        </c:ser>
        <c:dLbls>
          <c:showLegendKey val="0"/>
          <c:showVal val="0"/>
          <c:showCatName val="0"/>
          <c:showSerName val="0"/>
          <c:showPercent val="0"/>
          <c:showBubbleSize val="0"/>
        </c:dLbls>
        <c:axId val="123683968"/>
        <c:axId val="123685888"/>
      </c:scatterChart>
      <c:valAx>
        <c:axId val="123683968"/>
        <c:scaling>
          <c:orientation val="minMax"/>
          <c:max val="14.7"/>
          <c:min val="3.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3685888"/>
        <c:crosses val="autoZero"/>
        <c:crossBetween val="midCat"/>
      </c:valAx>
      <c:valAx>
        <c:axId val="123685888"/>
        <c:scaling>
          <c:orientation val="minMax"/>
          <c:max val="103"/>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3683968"/>
        <c:crosses val="autoZero"/>
        <c:crossBetween val="midCat"/>
        <c:majorUnit val="7"/>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岐阜県本巣市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35,175
34,707
374.65
16,008,005
14,978,496
886,163
10,783,212
16,209,859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28.6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財政力指数は前年度の０．６</a:t>
          </a:r>
          <a:r>
            <a:rPr kumimoji="1" lang="ja-JP" altLang="en-US" sz="1300">
              <a:solidFill>
                <a:schemeClr val="dk1"/>
              </a:solidFill>
              <a:effectLst/>
              <a:latin typeface="+mn-lt"/>
              <a:ea typeface="+mn-ea"/>
              <a:cs typeface="+mn-cs"/>
            </a:rPr>
            <a:t>６</a:t>
          </a:r>
          <a:r>
            <a:rPr kumimoji="1" lang="ja-JP" altLang="ja-JP" sz="1300">
              <a:solidFill>
                <a:schemeClr val="dk1"/>
              </a:solidFill>
              <a:effectLst/>
              <a:latin typeface="+mn-lt"/>
              <a:ea typeface="+mn-ea"/>
              <a:cs typeface="+mn-cs"/>
            </a:rPr>
            <a:t>から０．６</a:t>
          </a:r>
          <a:r>
            <a:rPr kumimoji="1" lang="ja-JP" altLang="en-US" sz="1300">
              <a:solidFill>
                <a:schemeClr val="dk1"/>
              </a:solidFill>
              <a:effectLst/>
              <a:latin typeface="+mn-lt"/>
              <a:ea typeface="+mn-ea"/>
              <a:cs typeface="+mn-cs"/>
            </a:rPr>
            <a:t>５</a:t>
          </a:r>
          <a:r>
            <a:rPr kumimoji="1" lang="ja-JP" altLang="ja-JP" sz="1300">
              <a:solidFill>
                <a:schemeClr val="dk1"/>
              </a:solidFill>
              <a:effectLst/>
              <a:latin typeface="+mn-lt"/>
              <a:ea typeface="+mn-ea"/>
              <a:cs typeface="+mn-cs"/>
            </a:rPr>
            <a:t>と０．０１ポイント下降したが、類似団体平均よりも、０．２</a:t>
          </a:r>
          <a:r>
            <a:rPr kumimoji="1" lang="ja-JP" altLang="en-US" sz="1300">
              <a:solidFill>
                <a:schemeClr val="dk1"/>
              </a:solidFill>
              <a:effectLst/>
              <a:latin typeface="+mn-lt"/>
              <a:ea typeface="+mn-ea"/>
              <a:cs typeface="+mn-cs"/>
            </a:rPr>
            <a:t>６</a:t>
          </a:r>
          <a:r>
            <a:rPr kumimoji="1" lang="ja-JP" altLang="ja-JP" sz="1300">
              <a:solidFill>
                <a:schemeClr val="dk1"/>
              </a:solidFill>
              <a:effectLst/>
              <a:latin typeface="+mn-lt"/>
              <a:ea typeface="+mn-ea"/>
              <a:cs typeface="+mn-cs"/>
            </a:rPr>
            <a:t>ポイント高い数値となっている。今後も本巣市定員適正化計画による適正な定員管理による人件費の抑制、行財政改革大綱実施計画及び事務事業評価による歳出の徹底的な見直しを実施し、財政基盤の強化に努め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6350</xdr:rowOff>
    </xdr:from>
    <xdr:to>
      <xdr:col>7</xdr:col>
      <xdr:colOff>152400</xdr:colOff>
      <xdr:row>40</xdr:row>
      <xdr:rowOff>26458</xdr:rowOff>
    </xdr:to>
    <xdr:cxnSp macro="">
      <xdr:nvCxnSpPr>
        <xdr:cNvPr id="68" name="直線コネクタ 67"/>
        <xdr:cNvCxnSpPr/>
      </xdr:nvCxnSpPr>
      <xdr:spPr>
        <a:xfrm>
          <a:off x="4114800" y="68643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127652</xdr:rowOff>
    </xdr:from>
    <xdr:ext cx="762000" cy="259045"/>
    <xdr:sp macro="" textlink="">
      <xdr:nvSpPr>
        <xdr:cNvPr id="69"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157692</xdr:rowOff>
    </xdr:from>
    <xdr:to>
      <xdr:col>6</xdr:col>
      <xdr:colOff>0</xdr:colOff>
      <xdr:row>40</xdr:row>
      <xdr:rowOff>6350</xdr:rowOff>
    </xdr:to>
    <xdr:cxnSp macro="">
      <xdr:nvCxnSpPr>
        <xdr:cNvPr id="71" name="直線コネクタ 70"/>
        <xdr:cNvCxnSpPr/>
      </xdr:nvCxnSpPr>
      <xdr:spPr>
        <a:xfrm>
          <a:off x="3225800" y="68442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2" name="フローチャート : 判断 71"/>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30285</xdr:rowOff>
    </xdr:from>
    <xdr:ext cx="736600" cy="259045"/>
    <xdr:sp macro="" textlink="">
      <xdr:nvSpPr>
        <xdr:cNvPr id="73" name="テキスト ボックス 72"/>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137583</xdr:rowOff>
    </xdr:from>
    <xdr:to>
      <xdr:col>4</xdr:col>
      <xdr:colOff>482600</xdr:colOff>
      <xdr:row>39</xdr:row>
      <xdr:rowOff>157692</xdr:rowOff>
    </xdr:to>
    <xdr:cxnSp macro="">
      <xdr:nvCxnSpPr>
        <xdr:cNvPr id="74" name="直線コネクタ 73"/>
        <xdr:cNvCxnSpPr/>
      </xdr:nvCxnSpPr>
      <xdr:spPr>
        <a:xfrm>
          <a:off x="2336800" y="68241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76" name="テキスト ボックス 75"/>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77258</xdr:rowOff>
    </xdr:from>
    <xdr:to>
      <xdr:col>3</xdr:col>
      <xdr:colOff>279400</xdr:colOff>
      <xdr:row>39</xdr:row>
      <xdr:rowOff>137583</xdr:rowOff>
    </xdr:to>
    <xdr:cxnSp macro="">
      <xdr:nvCxnSpPr>
        <xdr:cNvPr id="77" name="直線コネクタ 76"/>
        <xdr:cNvCxnSpPr/>
      </xdr:nvCxnSpPr>
      <xdr:spPr>
        <a:xfrm>
          <a:off x="1447800" y="676380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39</xdr:row>
      <xdr:rowOff>147108</xdr:rowOff>
    </xdr:from>
    <xdr:to>
      <xdr:col>7</xdr:col>
      <xdr:colOff>203200</xdr:colOff>
      <xdr:row>40</xdr:row>
      <xdr:rowOff>77258</xdr:rowOff>
    </xdr:to>
    <xdr:sp macro="" textlink="">
      <xdr:nvSpPr>
        <xdr:cNvPr id="87" name="円/楕円 86"/>
        <xdr:cNvSpPr/>
      </xdr:nvSpPr>
      <xdr:spPr>
        <a:xfrm>
          <a:off x="49022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163635</xdr:rowOff>
    </xdr:from>
    <xdr:ext cx="762000" cy="259045"/>
    <xdr:sp macro="" textlink="">
      <xdr:nvSpPr>
        <xdr:cNvPr id="88" name="財政力該当値テキスト"/>
        <xdr:cNvSpPr txBox="1"/>
      </xdr:nvSpPr>
      <xdr:spPr>
        <a:xfrm>
          <a:off x="5041900" y="667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127000</xdr:rowOff>
    </xdr:from>
    <xdr:to>
      <xdr:col>6</xdr:col>
      <xdr:colOff>50800</xdr:colOff>
      <xdr:row>40</xdr:row>
      <xdr:rowOff>57150</xdr:rowOff>
    </xdr:to>
    <xdr:sp macro="" textlink="">
      <xdr:nvSpPr>
        <xdr:cNvPr id="89" name="円/楕円 88"/>
        <xdr:cNvSpPr/>
      </xdr:nvSpPr>
      <xdr:spPr>
        <a:xfrm>
          <a:off x="4064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67327</xdr:rowOff>
    </xdr:from>
    <xdr:ext cx="736600" cy="259045"/>
    <xdr:sp macro="" textlink="">
      <xdr:nvSpPr>
        <xdr:cNvPr id="90" name="テキスト ボックス 89"/>
        <xdr:cNvSpPr txBox="1"/>
      </xdr:nvSpPr>
      <xdr:spPr>
        <a:xfrm>
          <a:off x="3733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106892</xdr:rowOff>
    </xdr:from>
    <xdr:to>
      <xdr:col>4</xdr:col>
      <xdr:colOff>533400</xdr:colOff>
      <xdr:row>40</xdr:row>
      <xdr:rowOff>37042</xdr:rowOff>
    </xdr:to>
    <xdr:sp macro="" textlink="">
      <xdr:nvSpPr>
        <xdr:cNvPr id="91" name="円/楕円 90"/>
        <xdr:cNvSpPr/>
      </xdr:nvSpPr>
      <xdr:spPr>
        <a:xfrm>
          <a:off x="3175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47219</xdr:rowOff>
    </xdr:from>
    <xdr:ext cx="762000" cy="259045"/>
    <xdr:sp macro="" textlink="">
      <xdr:nvSpPr>
        <xdr:cNvPr id="92" name="テキスト ボックス 91"/>
        <xdr:cNvSpPr txBox="1"/>
      </xdr:nvSpPr>
      <xdr:spPr>
        <a:xfrm>
          <a:off x="2844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86783</xdr:rowOff>
    </xdr:from>
    <xdr:to>
      <xdr:col>3</xdr:col>
      <xdr:colOff>330200</xdr:colOff>
      <xdr:row>40</xdr:row>
      <xdr:rowOff>16933</xdr:rowOff>
    </xdr:to>
    <xdr:sp macro="" textlink="">
      <xdr:nvSpPr>
        <xdr:cNvPr id="93" name="円/楕円 92"/>
        <xdr:cNvSpPr/>
      </xdr:nvSpPr>
      <xdr:spPr>
        <a:xfrm>
          <a:off x="2286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27110</xdr:rowOff>
    </xdr:from>
    <xdr:ext cx="762000" cy="259045"/>
    <xdr:sp macro="" textlink="">
      <xdr:nvSpPr>
        <xdr:cNvPr id="94" name="テキスト ボックス 93"/>
        <xdr:cNvSpPr txBox="1"/>
      </xdr:nvSpPr>
      <xdr:spPr>
        <a:xfrm>
          <a:off x="1955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26458</xdr:rowOff>
    </xdr:from>
    <xdr:to>
      <xdr:col>2</xdr:col>
      <xdr:colOff>127000</xdr:colOff>
      <xdr:row>39</xdr:row>
      <xdr:rowOff>128058</xdr:rowOff>
    </xdr:to>
    <xdr:sp macro="" textlink="">
      <xdr:nvSpPr>
        <xdr:cNvPr id="95" name="円/楕円 94"/>
        <xdr:cNvSpPr/>
      </xdr:nvSpPr>
      <xdr:spPr>
        <a:xfrm>
          <a:off x="1397000" y="67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138235</xdr:rowOff>
    </xdr:from>
    <xdr:ext cx="762000" cy="259045"/>
    <xdr:sp macro="" textlink="">
      <xdr:nvSpPr>
        <xdr:cNvPr id="96" name="テキスト ボックス 95"/>
        <xdr:cNvSpPr txBox="1"/>
      </xdr:nvSpPr>
      <xdr:spPr>
        <a:xfrm>
          <a:off x="1066800" y="648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 経常収支比率は</a:t>
          </a:r>
          <a:r>
            <a:rPr kumimoji="1" lang="ja-JP" altLang="en-US" sz="1300">
              <a:solidFill>
                <a:schemeClr val="dk1"/>
              </a:solidFill>
              <a:effectLst/>
              <a:latin typeface="+mn-lt"/>
              <a:ea typeface="+mn-ea"/>
              <a:cs typeface="+mn-cs"/>
            </a:rPr>
            <a:t>８０</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６</a:t>
          </a:r>
          <a:r>
            <a:rPr kumimoji="1" lang="ja-JP" altLang="ja-JP" sz="1300">
              <a:solidFill>
                <a:schemeClr val="dk1"/>
              </a:solidFill>
              <a:effectLst/>
              <a:latin typeface="+mn-lt"/>
              <a:ea typeface="+mn-ea"/>
              <a:cs typeface="+mn-cs"/>
            </a:rPr>
            <a:t>％から</a:t>
          </a:r>
          <a:r>
            <a:rPr kumimoji="1" lang="ja-JP" altLang="en-US" sz="1300">
              <a:solidFill>
                <a:schemeClr val="dk1"/>
              </a:solidFill>
              <a:effectLst/>
              <a:latin typeface="+mn-lt"/>
              <a:ea typeface="+mn-ea"/>
              <a:cs typeface="+mn-cs"/>
            </a:rPr>
            <a:t>７９</a:t>
          </a:r>
          <a:r>
            <a:rPr kumimoji="1" lang="ja-JP" altLang="ja-JP" sz="1300">
              <a:solidFill>
                <a:schemeClr val="dk1"/>
              </a:solidFill>
              <a:effectLst/>
              <a:latin typeface="+mn-lt"/>
              <a:ea typeface="+mn-ea"/>
              <a:cs typeface="+mn-cs"/>
            </a:rPr>
            <a:t>．６％へと</a:t>
          </a:r>
          <a:r>
            <a:rPr kumimoji="1" lang="ja-JP" altLang="en-US" sz="1300">
              <a:solidFill>
                <a:schemeClr val="dk1"/>
              </a:solidFill>
              <a:effectLst/>
              <a:latin typeface="+mn-lt"/>
              <a:ea typeface="+mn-ea"/>
              <a:cs typeface="+mn-cs"/>
            </a:rPr>
            <a:t>１</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０</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改善</a:t>
          </a:r>
          <a:r>
            <a:rPr kumimoji="1" lang="ja-JP" altLang="ja-JP" sz="1300">
              <a:solidFill>
                <a:schemeClr val="dk1"/>
              </a:solidFill>
              <a:effectLst/>
              <a:latin typeface="+mn-lt"/>
              <a:ea typeface="+mn-ea"/>
              <a:cs typeface="+mn-cs"/>
            </a:rPr>
            <a:t>し、類似団体平均を９．</a:t>
          </a:r>
          <a:r>
            <a:rPr kumimoji="1" lang="ja-JP" altLang="en-US" sz="1300">
              <a:solidFill>
                <a:schemeClr val="dk1"/>
              </a:solidFill>
              <a:effectLst/>
              <a:latin typeface="+mn-lt"/>
              <a:ea typeface="+mn-ea"/>
              <a:cs typeface="+mn-cs"/>
            </a:rPr>
            <a:t>３</a:t>
          </a:r>
          <a:r>
            <a:rPr kumimoji="1" lang="ja-JP" altLang="ja-JP" sz="1300">
              <a:solidFill>
                <a:schemeClr val="dk1"/>
              </a:solidFill>
              <a:effectLst/>
              <a:latin typeface="+mn-lt"/>
              <a:ea typeface="+mn-ea"/>
              <a:cs typeface="+mn-cs"/>
            </a:rPr>
            <a:t>ポイント下回っている。今後も本巣市定員適正化計画による適正な定員管理に努めるとともに、</a:t>
          </a:r>
          <a:r>
            <a:rPr kumimoji="1" lang="ja-JP" altLang="en-US" sz="1300">
              <a:solidFill>
                <a:schemeClr val="dk1"/>
              </a:solidFill>
              <a:effectLst/>
              <a:latin typeface="+mn-lt"/>
              <a:ea typeface="+mn-ea"/>
              <a:cs typeface="+mn-cs"/>
            </a:rPr>
            <a:t>事務事業の見直しを更に進めるとともに、優先度の低い事業の計画的に廃止・縮小を行い</a:t>
          </a:r>
          <a:r>
            <a:rPr kumimoji="1" lang="ja-JP" altLang="ja-JP" sz="1300">
              <a:solidFill>
                <a:schemeClr val="dk1"/>
              </a:solidFill>
              <a:effectLst/>
              <a:latin typeface="+mn-lt"/>
              <a:ea typeface="+mn-ea"/>
              <a:cs typeface="+mn-cs"/>
            </a:rPr>
            <a:t>経常経費の削減に努める。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148590</xdr:rowOff>
    </xdr:from>
    <xdr:to>
      <xdr:col>7</xdr:col>
      <xdr:colOff>152400</xdr:colOff>
      <xdr:row>68</xdr:row>
      <xdr:rowOff>22316</xdr:rowOff>
    </xdr:to>
    <xdr:cxnSp macro="">
      <xdr:nvCxnSpPr>
        <xdr:cNvPr id="128" name="直線コネクタ 127"/>
        <xdr:cNvCxnSpPr/>
      </xdr:nvCxnSpPr>
      <xdr:spPr>
        <a:xfrm flipV="1">
          <a:off x="4953000" y="10264140"/>
          <a:ext cx="0" cy="1416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165843</xdr:rowOff>
    </xdr:from>
    <xdr:ext cx="762000" cy="259045"/>
    <xdr:sp macro="" textlink="">
      <xdr:nvSpPr>
        <xdr:cNvPr id="129" name="財政構造の弾力性最小値テキスト"/>
        <xdr:cNvSpPr txBox="1"/>
      </xdr:nvSpPr>
      <xdr:spPr>
        <a:xfrm>
          <a:off x="5041900" y="11652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120.7</a:t>
          </a:r>
          <a:endParaRPr kumimoji="1" lang="ja-JP" altLang="en-US" sz="1000" b="1">
            <a:latin typeface="ＭＳ Ｐゴシック"/>
          </a:endParaRPr>
        </a:p>
      </xdr:txBody>
    </xdr:sp>
    <xdr:clientData/>
  </xdr:oneCellAnchor>
  <xdr:twoCellAnchor>
    <xdr:from>
      <xdr:col>7</xdr:col>
      <xdr:colOff>63500</xdr:colOff>
      <xdr:row>68</xdr:row>
      <xdr:rowOff>22316</xdr:rowOff>
    </xdr:from>
    <xdr:to>
      <xdr:col>7</xdr:col>
      <xdr:colOff>241300</xdr:colOff>
      <xdr:row>68</xdr:row>
      <xdr:rowOff>22316</xdr:rowOff>
    </xdr:to>
    <xdr:cxnSp macro="">
      <xdr:nvCxnSpPr>
        <xdr:cNvPr id="130" name="直線コネクタ 129"/>
        <xdr:cNvCxnSpPr/>
      </xdr:nvCxnSpPr>
      <xdr:spPr>
        <a:xfrm>
          <a:off x="4864100" y="11680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63517</xdr:rowOff>
    </xdr:from>
    <xdr:ext cx="762000" cy="259045"/>
    <xdr:sp macro="" textlink="">
      <xdr:nvSpPr>
        <xdr:cNvPr id="131" name="財政構造の弾力性最大値テキスト"/>
        <xdr:cNvSpPr txBox="1"/>
      </xdr:nvSpPr>
      <xdr:spPr>
        <a:xfrm>
          <a:off x="5041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59</xdr:row>
      <xdr:rowOff>148590</xdr:rowOff>
    </xdr:from>
    <xdr:to>
      <xdr:col>7</xdr:col>
      <xdr:colOff>241300</xdr:colOff>
      <xdr:row>59</xdr:row>
      <xdr:rowOff>148590</xdr:rowOff>
    </xdr:to>
    <xdr:cxnSp macro="">
      <xdr:nvCxnSpPr>
        <xdr:cNvPr id="132" name="直線コネクタ 131"/>
        <xdr:cNvCxnSpPr/>
      </xdr:nvCxnSpPr>
      <xdr:spPr>
        <a:xfrm>
          <a:off x="4864100" y="1026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148590</xdr:rowOff>
    </xdr:from>
    <xdr:to>
      <xdr:col>7</xdr:col>
      <xdr:colOff>152400</xdr:colOff>
      <xdr:row>60</xdr:row>
      <xdr:rowOff>11612</xdr:rowOff>
    </xdr:to>
    <xdr:cxnSp macro="">
      <xdr:nvCxnSpPr>
        <xdr:cNvPr id="133" name="直線コネクタ 132"/>
        <xdr:cNvCxnSpPr/>
      </xdr:nvCxnSpPr>
      <xdr:spPr>
        <a:xfrm flipV="1">
          <a:off x="4114800" y="10264140"/>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47551</xdr:rowOff>
    </xdr:from>
    <xdr:ext cx="762000" cy="259045"/>
    <xdr:sp macro="" textlink="">
      <xdr:nvSpPr>
        <xdr:cNvPr id="134" name="財政構造の弾力性平均値テキスト"/>
        <xdr:cNvSpPr txBox="1"/>
      </xdr:nvSpPr>
      <xdr:spPr>
        <a:xfrm>
          <a:off x="5041900" y="105060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75474</xdr:rowOff>
    </xdr:from>
    <xdr:to>
      <xdr:col>7</xdr:col>
      <xdr:colOff>203200</xdr:colOff>
      <xdr:row>62</xdr:row>
      <xdr:rowOff>5624</xdr:rowOff>
    </xdr:to>
    <xdr:sp macro="" textlink="">
      <xdr:nvSpPr>
        <xdr:cNvPr id="135" name="フローチャート : 判断 134"/>
        <xdr:cNvSpPr/>
      </xdr:nvSpPr>
      <xdr:spPr>
        <a:xfrm>
          <a:off x="4902200" y="105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133894</xdr:rowOff>
    </xdr:from>
    <xdr:to>
      <xdr:col>6</xdr:col>
      <xdr:colOff>0</xdr:colOff>
      <xdr:row>60</xdr:row>
      <xdr:rowOff>11612</xdr:rowOff>
    </xdr:to>
    <xdr:cxnSp macro="">
      <xdr:nvCxnSpPr>
        <xdr:cNvPr id="136" name="直線コネクタ 135"/>
        <xdr:cNvCxnSpPr/>
      </xdr:nvCxnSpPr>
      <xdr:spPr>
        <a:xfrm>
          <a:off x="3225800" y="10077994"/>
          <a:ext cx="889000" cy="22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116840</xdr:rowOff>
    </xdr:from>
    <xdr:to>
      <xdr:col>6</xdr:col>
      <xdr:colOff>50800</xdr:colOff>
      <xdr:row>62</xdr:row>
      <xdr:rowOff>46990</xdr:rowOff>
    </xdr:to>
    <xdr:sp macro="" textlink="">
      <xdr:nvSpPr>
        <xdr:cNvPr id="137" name="フローチャート : 判断 136"/>
        <xdr:cNvSpPr/>
      </xdr:nvSpPr>
      <xdr:spPr>
        <a:xfrm>
          <a:off x="4064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31767</xdr:rowOff>
    </xdr:from>
    <xdr:ext cx="736600" cy="259045"/>
    <xdr:sp macro="" textlink="">
      <xdr:nvSpPr>
        <xdr:cNvPr id="138" name="テキスト ボックス 137"/>
        <xdr:cNvSpPr txBox="1"/>
      </xdr:nvSpPr>
      <xdr:spPr>
        <a:xfrm>
          <a:off x="3733800" y="10661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58</xdr:row>
      <xdr:rowOff>113212</xdr:rowOff>
    </xdr:from>
    <xdr:to>
      <xdr:col>4</xdr:col>
      <xdr:colOff>482600</xdr:colOff>
      <xdr:row>58</xdr:row>
      <xdr:rowOff>133894</xdr:rowOff>
    </xdr:to>
    <xdr:cxnSp macro="">
      <xdr:nvCxnSpPr>
        <xdr:cNvPr id="139" name="直線コネクタ 138"/>
        <xdr:cNvCxnSpPr/>
      </xdr:nvCxnSpPr>
      <xdr:spPr>
        <a:xfrm>
          <a:off x="2336800" y="10057312"/>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68580</xdr:rowOff>
    </xdr:from>
    <xdr:to>
      <xdr:col>4</xdr:col>
      <xdr:colOff>533400</xdr:colOff>
      <xdr:row>61</xdr:row>
      <xdr:rowOff>170180</xdr:rowOff>
    </xdr:to>
    <xdr:sp macro="" textlink="">
      <xdr:nvSpPr>
        <xdr:cNvPr id="140" name="フローチャート : 判断 139"/>
        <xdr:cNvSpPr/>
      </xdr:nvSpPr>
      <xdr:spPr>
        <a:xfrm>
          <a:off x="3175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154957</xdr:rowOff>
    </xdr:from>
    <xdr:ext cx="762000" cy="259045"/>
    <xdr:sp macro="" textlink="">
      <xdr:nvSpPr>
        <xdr:cNvPr id="141" name="テキスト ボックス 140"/>
        <xdr:cNvSpPr txBox="1"/>
      </xdr:nvSpPr>
      <xdr:spPr>
        <a:xfrm>
          <a:off x="2844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113212</xdr:rowOff>
    </xdr:from>
    <xdr:to>
      <xdr:col>3</xdr:col>
      <xdr:colOff>279400</xdr:colOff>
      <xdr:row>59</xdr:row>
      <xdr:rowOff>24493</xdr:rowOff>
    </xdr:to>
    <xdr:cxnSp macro="">
      <xdr:nvCxnSpPr>
        <xdr:cNvPr id="142" name="直線コネクタ 141"/>
        <xdr:cNvCxnSpPr/>
      </xdr:nvCxnSpPr>
      <xdr:spPr>
        <a:xfrm flipV="1">
          <a:off x="1447800" y="10057312"/>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99604</xdr:rowOff>
    </xdr:from>
    <xdr:to>
      <xdr:col>3</xdr:col>
      <xdr:colOff>330200</xdr:colOff>
      <xdr:row>62</xdr:row>
      <xdr:rowOff>29754</xdr:rowOff>
    </xdr:to>
    <xdr:sp macro="" textlink="">
      <xdr:nvSpPr>
        <xdr:cNvPr id="143" name="フローチャート : 判断 142"/>
        <xdr:cNvSpPr/>
      </xdr:nvSpPr>
      <xdr:spPr>
        <a:xfrm>
          <a:off x="2286000" y="1055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14531</xdr:rowOff>
    </xdr:from>
    <xdr:ext cx="762000" cy="259045"/>
    <xdr:sp macro="" textlink="">
      <xdr:nvSpPr>
        <xdr:cNvPr id="144" name="テキスト ボックス 143"/>
        <xdr:cNvSpPr txBox="1"/>
      </xdr:nvSpPr>
      <xdr:spPr>
        <a:xfrm>
          <a:off x="1955800" y="10644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78922</xdr:rowOff>
    </xdr:from>
    <xdr:to>
      <xdr:col>2</xdr:col>
      <xdr:colOff>127000</xdr:colOff>
      <xdr:row>62</xdr:row>
      <xdr:rowOff>9072</xdr:rowOff>
    </xdr:to>
    <xdr:sp macro="" textlink="">
      <xdr:nvSpPr>
        <xdr:cNvPr id="145" name="フローチャート : 判断 144"/>
        <xdr:cNvSpPr/>
      </xdr:nvSpPr>
      <xdr:spPr>
        <a:xfrm>
          <a:off x="13970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165299</xdr:rowOff>
    </xdr:from>
    <xdr:ext cx="762000" cy="259045"/>
    <xdr:sp macro="" textlink="">
      <xdr:nvSpPr>
        <xdr:cNvPr id="146" name="テキスト ボックス 145"/>
        <xdr:cNvSpPr txBox="1"/>
      </xdr:nvSpPr>
      <xdr:spPr>
        <a:xfrm>
          <a:off x="1066800" y="1062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59</xdr:row>
      <xdr:rowOff>97790</xdr:rowOff>
    </xdr:from>
    <xdr:to>
      <xdr:col>7</xdr:col>
      <xdr:colOff>203200</xdr:colOff>
      <xdr:row>60</xdr:row>
      <xdr:rowOff>27940</xdr:rowOff>
    </xdr:to>
    <xdr:sp macro="" textlink="">
      <xdr:nvSpPr>
        <xdr:cNvPr id="152" name="円/楕円 151"/>
        <xdr:cNvSpPr/>
      </xdr:nvSpPr>
      <xdr:spPr>
        <a:xfrm>
          <a:off x="49022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19067</xdr:rowOff>
    </xdr:from>
    <xdr:ext cx="762000" cy="259045"/>
    <xdr:sp macro="" textlink="">
      <xdr:nvSpPr>
        <xdr:cNvPr id="153" name="財政構造の弾力性該当値テキスト"/>
        <xdr:cNvSpPr txBox="1"/>
      </xdr:nvSpPr>
      <xdr:spPr>
        <a:xfrm>
          <a:off x="5041900" y="10134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132262</xdr:rowOff>
    </xdr:from>
    <xdr:to>
      <xdr:col>6</xdr:col>
      <xdr:colOff>50800</xdr:colOff>
      <xdr:row>60</xdr:row>
      <xdr:rowOff>62412</xdr:rowOff>
    </xdr:to>
    <xdr:sp macro="" textlink="">
      <xdr:nvSpPr>
        <xdr:cNvPr id="154" name="円/楕円 153"/>
        <xdr:cNvSpPr/>
      </xdr:nvSpPr>
      <xdr:spPr>
        <a:xfrm>
          <a:off x="4064000" y="1024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72589</xdr:rowOff>
    </xdr:from>
    <xdr:ext cx="736600" cy="259045"/>
    <xdr:sp macro="" textlink="">
      <xdr:nvSpPr>
        <xdr:cNvPr id="155" name="テキスト ボックス 154"/>
        <xdr:cNvSpPr txBox="1"/>
      </xdr:nvSpPr>
      <xdr:spPr>
        <a:xfrm>
          <a:off x="3733800" y="10016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4</xdr:col>
      <xdr:colOff>431800</xdr:colOff>
      <xdr:row>58</xdr:row>
      <xdr:rowOff>83094</xdr:rowOff>
    </xdr:from>
    <xdr:to>
      <xdr:col>4</xdr:col>
      <xdr:colOff>533400</xdr:colOff>
      <xdr:row>59</xdr:row>
      <xdr:rowOff>13244</xdr:rowOff>
    </xdr:to>
    <xdr:sp macro="" textlink="">
      <xdr:nvSpPr>
        <xdr:cNvPr id="156" name="円/楕円 155"/>
        <xdr:cNvSpPr/>
      </xdr:nvSpPr>
      <xdr:spPr>
        <a:xfrm>
          <a:off x="3175000" y="1002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23421</xdr:rowOff>
    </xdr:from>
    <xdr:ext cx="762000" cy="259045"/>
    <xdr:sp macro="" textlink="">
      <xdr:nvSpPr>
        <xdr:cNvPr id="157" name="テキスト ボックス 156"/>
        <xdr:cNvSpPr txBox="1"/>
      </xdr:nvSpPr>
      <xdr:spPr>
        <a:xfrm>
          <a:off x="2844800" y="979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62412</xdr:rowOff>
    </xdr:from>
    <xdr:to>
      <xdr:col>3</xdr:col>
      <xdr:colOff>330200</xdr:colOff>
      <xdr:row>58</xdr:row>
      <xdr:rowOff>164012</xdr:rowOff>
    </xdr:to>
    <xdr:sp macro="" textlink="">
      <xdr:nvSpPr>
        <xdr:cNvPr id="158" name="円/楕円 157"/>
        <xdr:cNvSpPr/>
      </xdr:nvSpPr>
      <xdr:spPr>
        <a:xfrm>
          <a:off x="2286000" y="1000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2739</xdr:rowOff>
    </xdr:from>
    <xdr:ext cx="762000" cy="259045"/>
    <xdr:sp macro="" textlink="">
      <xdr:nvSpPr>
        <xdr:cNvPr id="159" name="テキスト ボックス 158"/>
        <xdr:cNvSpPr txBox="1"/>
      </xdr:nvSpPr>
      <xdr:spPr>
        <a:xfrm>
          <a:off x="1955800" y="9775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145143</xdr:rowOff>
    </xdr:from>
    <xdr:to>
      <xdr:col>2</xdr:col>
      <xdr:colOff>127000</xdr:colOff>
      <xdr:row>59</xdr:row>
      <xdr:rowOff>75293</xdr:rowOff>
    </xdr:to>
    <xdr:sp macro="" textlink="">
      <xdr:nvSpPr>
        <xdr:cNvPr id="160" name="円/楕円 159"/>
        <xdr:cNvSpPr/>
      </xdr:nvSpPr>
      <xdr:spPr>
        <a:xfrm>
          <a:off x="13970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85470</xdr:rowOff>
    </xdr:from>
    <xdr:ext cx="762000" cy="259045"/>
    <xdr:sp macro="" textlink="">
      <xdr:nvSpPr>
        <xdr:cNvPr id="161" name="テキスト ボックス 160"/>
        <xdr:cNvSpPr txBox="1"/>
      </xdr:nvSpPr>
      <xdr:spPr>
        <a:xfrm>
          <a:off x="1066800" y="985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[148,283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121,023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人口１人当たり人件費・物件費等決算額は、類似団体を</a:t>
          </a:r>
          <a:r>
            <a:rPr kumimoji="1" lang="ja-JP" altLang="en-US" sz="1300">
              <a:solidFill>
                <a:schemeClr val="dk1"/>
              </a:solidFill>
              <a:effectLst/>
              <a:latin typeface="+mn-lt"/>
              <a:ea typeface="+mn-ea"/>
              <a:cs typeface="+mn-cs"/>
            </a:rPr>
            <a:t>８，７８９</a:t>
          </a:r>
          <a:r>
            <a:rPr kumimoji="1" lang="ja-JP" altLang="ja-JP" sz="1300">
              <a:solidFill>
                <a:schemeClr val="dk1"/>
              </a:solidFill>
              <a:effectLst/>
              <a:latin typeface="+mn-lt"/>
              <a:ea typeface="+mn-ea"/>
              <a:cs typeface="+mn-cs"/>
            </a:rPr>
            <a:t>円下回っている</a:t>
          </a:r>
          <a:r>
            <a:rPr kumimoji="1" lang="ja-JP" altLang="en-US" sz="1300">
              <a:solidFill>
                <a:schemeClr val="dk1"/>
              </a:solidFill>
              <a:effectLst/>
              <a:latin typeface="+mn-lt"/>
              <a:ea typeface="+mn-ea"/>
              <a:cs typeface="+mn-cs"/>
            </a:rPr>
            <a:t>。要因としては</a:t>
          </a:r>
          <a:r>
            <a:rPr kumimoji="1" lang="ja-JP" altLang="ja-JP" sz="1300">
              <a:solidFill>
                <a:schemeClr val="dk1"/>
              </a:solidFill>
              <a:effectLst/>
              <a:latin typeface="+mn-lt"/>
              <a:ea typeface="+mn-ea"/>
              <a:cs typeface="+mn-cs"/>
            </a:rPr>
            <a:t>、人件費は下降傾向にある</a:t>
          </a:r>
          <a:r>
            <a:rPr kumimoji="1" lang="ja-JP" altLang="en-US" sz="1300">
              <a:solidFill>
                <a:schemeClr val="dk1"/>
              </a:solidFill>
              <a:effectLst/>
              <a:latin typeface="+mn-lt"/>
              <a:ea typeface="+mn-ea"/>
              <a:cs typeface="+mn-cs"/>
            </a:rPr>
            <a:t>ものの、</a:t>
          </a:r>
          <a:r>
            <a:rPr kumimoji="1" lang="ja-JP" altLang="ja-JP" sz="1300">
              <a:solidFill>
                <a:schemeClr val="dk1"/>
              </a:solidFill>
              <a:effectLst/>
              <a:latin typeface="+mn-lt"/>
              <a:ea typeface="+mn-ea"/>
              <a:cs typeface="+mn-cs"/>
            </a:rPr>
            <a:t>物件費は合併以前からの各種公共施設をそのまま利用していること等により、全国平均を</a:t>
          </a:r>
          <a:r>
            <a:rPr kumimoji="1" lang="ja-JP" altLang="en-US" sz="1300">
              <a:solidFill>
                <a:schemeClr val="dk1"/>
              </a:solidFill>
              <a:effectLst/>
              <a:latin typeface="+mn-lt"/>
              <a:ea typeface="+mn-ea"/>
              <a:cs typeface="+mn-cs"/>
            </a:rPr>
            <a:t>上回っている状況にあるためである。</a:t>
          </a:r>
          <a:r>
            <a:rPr kumimoji="1" lang="ja-JP" altLang="ja-JP" sz="1300">
              <a:solidFill>
                <a:schemeClr val="dk1"/>
              </a:solidFill>
              <a:effectLst/>
              <a:latin typeface="+mn-lt"/>
              <a:ea typeface="+mn-ea"/>
              <a:cs typeface="+mn-cs"/>
            </a:rPr>
            <a:t>今後は</a:t>
          </a:r>
          <a:r>
            <a:rPr kumimoji="1" lang="ja-JP" altLang="en-US" sz="1300">
              <a:solidFill>
                <a:schemeClr val="dk1"/>
              </a:solidFill>
              <a:effectLst/>
              <a:latin typeface="+mn-lt"/>
              <a:ea typeface="+mn-ea"/>
              <a:cs typeface="+mn-cs"/>
            </a:rPr>
            <a:t>現在策定中の「公共施設等総合管理計画」及び今後策定する「公共施設再配置計画」に基づき既存施設の整理・統合を進め、</a:t>
          </a:r>
          <a:r>
            <a:rPr kumimoji="1" lang="ja-JP" altLang="ja-JP" sz="1300">
              <a:solidFill>
                <a:schemeClr val="dk1"/>
              </a:solidFill>
              <a:effectLst/>
              <a:latin typeface="+mn-lt"/>
              <a:ea typeface="+mn-ea"/>
              <a:cs typeface="+mn-cs"/>
            </a:rPr>
            <a:t>物件費等の縮減に努める。</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164688</xdr:rowOff>
    </xdr:from>
    <xdr:to>
      <xdr:col>7</xdr:col>
      <xdr:colOff>152400</xdr:colOff>
      <xdr:row>89</xdr:row>
      <xdr:rowOff>44617</xdr:rowOff>
    </xdr:to>
    <xdr:cxnSp macro="">
      <xdr:nvCxnSpPr>
        <xdr:cNvPr id="191" name="直線コネクタ 190"/>
        <xdr:cNvCxnSpPr/>
      </xdr:nvCxnSpPr>
      <xdr:spPr>
        <a:xfrm flipV="1">
          <a:off x="4953000" y="13709238"/>
          <a:ext cx="0" cy="15944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16694</xdr:rowOff>
    </xdr:from>
    <xdr:ext cx="762000" cy="259045"/>
    <xdr:sp macro="" textlink="">
      <xdr:nvSpPr>
        <xdr:cNvPr id="192" name="人件費・物件費等の状況最小値テキスト"/>
        <xdr:cNvSpPr txBox="1"/>
      </xdr:nvSpPr>
      <xdr:spPr>
        <a:xfrm>
          <a:off x="5041900" y="15275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286,863</a:t>
          </a:r>
          <a:endParaRPr kumimoji="1" lang="ja-JP" altLang="en-US" sz="1000" b="1">
            <a:latin typeface="ＭＳ Ｐゴシック"/>
          </a:endParaRPr>
        </a:p>
      </xdr:txBody>
    </xdr:sp>
    <xdr:clientData/>
  </xdr:oneCellAnchor>
  <xdr:twoCellAnchor>
    <xdr:from>
      <xdr:col>7</xdr:col>
      <xdr:colOff>63500</xdr:colOff>
      <xdr:row>89</xdr:row>
      <xdr:rowOff>44617</xdr:rowOff>
    </xdr:from>
    <xdr:to>
      <xdr:col>7</xdr:col>
      <xdr:colOff>241300</xdr:colOff>
      <xdr:row>89</xdr:row>
      <xdr:rowOff>44617</xdr:rowOff>
    </xdr:to>
    <xdr:cxnSp macro="">
      <xdr:nvCxnSpPr>
        <xdr:cNvPr id="193" name="直線コネクタ 192"/>
        <xdr:cNvCxnSpPr/>
      </xdr:nvCxnSpPr>
      <xdr:spPr>
        <a:xfrm>
          <a:off x="4864100" y="1530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79615</xdr:rowOff>
    </xdr:from>
    <xdr:ext cx="762000" cy="259045"/>
    <xdr:sp macro="" textlink="">
      <xdr:nvSpPr>
        <xdr:cNvPr id="194" name="人件費・物件費等の状況最大値テキスト"/>
        <xdr:cNvSpPr txBox="1"/>
      </xdr:nvSpPr>
      <xdr:spPr>
        <a:xfrm>
          <a:off x="5041900" y="1345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88,633</a:t>
          </a:r>
          <a:endParaRPr kumimoji="1" lang="ja-JP" altLang="en-US" sz="1000" b="1">
            <a:latin typeface="ＭＳ Ｐゴシック"/>
          </a:endParaRPr>
        </a:p>
      </xdr:txBody>
    </xdr:sp>
    <xdr:clientData/>
  </xdr:oneCellAnchor>
  <xdr:twoCellAnchor>
    <xdr:from>
      <xdr:col>7</xdr:col>
      <xdr:colOff>63500</xdr:colOff>
      <xdr:row>79</xdr:row>
      <xdr:rowOff>164688</xdr:rowOff>
    </xdr:from>
    <xdr:to>
      <xdr:col>7</xdr:col>
      <xdr:colOff>241300</xdr:colOff>
      <xdr:row>79</xdr:row>
      <xdr:rowOff>164688</xdr:rowOff>
    </xdr:to>
    <xdr:cxnSp macro="">
      <xdr:nvCxnSpPr>
        <xdr:cNvPr id="195" name="直線コネクタ 194"/>
        <xdr:cNvCxnSpPr/>
      </xdr:nvCxnSpPr>
      <xdr:spPr>
        <a:xfrm>
          <a:off x="4864100" y="13709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130122</xdr:rowOff>
    </xdr:from>
    <xdr:to>
      <xdr:col>7</xdr:col>
      <xdr:colOff>152400</xdr:colOff>
      <xdr:row>82</xdr:row>
      <xdr:rowOff>158234</xdr:rowOff>
    </xdr:to>
    <xdr:cxnSp macro="">
      <xdr:nvCxnSpPr>
        <xdr:cNvPr id="196" name="直線コネクタ 195"/>
        <xdr:cNvCxnSpPr/>
      </xdr:nvCxnSpPr>
      <xdr:spPr>
        <a:xfrm flipV="1">
          <a:off x="4114800" y="14189022"/>
          <a:ext cx="838200" cy="28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122093</xdr:rowOff>
    </xdr:from>
    <xdr:ext cx="762000" cy="259045"/>
    <xdr:sp macro="" textlink="">
      <xdr:nvSpPr>
        <xdr:cNvPr id="197" name="人件費・物件費等の状況平均値テキスト"/>
        <xdr:cNvSpPr txBox="1"/>
      </xdr:nvSpPr>
      <xdr:spPr>
        <a:xfrm>
          <a:off x="5041900" y="14180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150016</xdr:rowOff>
    </xdr:from>
    <xdr:to>
      <xdr:col>7</xdr:col>
      <xdr:colOff>203200</xdr:colOff>
      <xdr:row>83</xdr:row>
      <xdr:rowOff>80166</xdr:rowOff>
    </xdr:to>
    <xdr:sp macro="" textlink="">
      <xdr:nvSpPr>
        <xdr:cNvPr id="198" name="フローチャート : 判断 197"/>
        <xdr:cNvSpPr/>
      </xdr:nvSpPr>
      <xdr:spPr>
        <a:xfrm>
          <a:off x="49022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76208</xdr:rowOff>
    </xdr:from>
    <xdr:to>
      <xdr:col>6</xdr:col>
      <xdr:colOff>0</xdr:colOff>
      <xdr:row>82</xdr:row>
      <xdr:rowOff>158234</xdr:rowOff>
    </xdr:to>
    <xdr:cxnSp macro="">
      <xdr:nvCxnSpPr>
        <xdr:cNvPr id="199" name="直線コネクタ 198"/>
        <xdr:cNvCxnSpPr/>
      </xdr:nvCxnSpPr>
      <xdr:spPr>
        <a:xfrm>
          <a:off x="3225800" y="14135108"/>
          <a:ext cx="889000" cy="82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110499</xdr:rowOff>
    </xdr:from>
    <xdr:to>
      <xdr:col>6</xdr:col>
      <xdr:colOff>50800</xdr:colOff>
      <xdr:row>83</xdr:row>
      <xdr:rowOff>40649</xdr:rowOff>
    </xdr:to>
    <xdr:sp macro="" textlink="">
      <xdr:nvSpPr>
        <xdr:cNvPr id="200" name="フローチャート : 判断 199"/>
        <xdr:cNvSpPr/>
      </xdr:nvSpPr>
      <xdr:spPr>
        <a:xfrm>
          <a:off x="4064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25426</xdr:rowOff>
    </xdr:from>
    <xdr:ext cx="736600" cy="259045"/>
    <xdr:sp macro="" textlink="">
      <xdr:nvSpPr>
        <xdr:cNvPr id="201" name="テキスト ボックス 200"/>
        <xdr:cNvSpPr txBox="1"/>
      </xdr:nvSpPr>
      <xdr:spPr>
        <a:xfrm>
          <a:off x="3733800" y="14255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53285</xdr:rowOff>
    </xdr:from>
    <xdr:to>
      <xdr:col>4</xdr:col>
      <xdr:colOff>482600</xdr:colOff>
      <xdr:row>82</xdr:row>
      <xdr:rowOff>76208</xdr:rowOff>
    </xdr:to>
    <xdr:cxnSp macro="">
      <xdr:nvCxnSpPr>
        <xdr:cNvPr id="202" name="直線コネクタ 201"/>
        <xdr:cNvCxnSpPr/>
      </xdr:nvCxnSpPr>
      <xdr:spPr>
        <a:xfrm>
          <a:off x="2336800" y="14112185"/>
          <a:ext cx="889000" cy="2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72599</xdr:rowOff>
    </xdr:from>
    <xdr:to>
      <xdr:col>4</xdr:col>
      <xdr:colOff>533400</xdr:colOff>
      <xdr:row>83</xdr:row>
      <xdr:rowOff>2749</xdr:rowOff>
    </xdr:to>
    <xdr:sp macro="" textlink="">
      <xdr:nvSpPr>
        <xdr:cNvPr id="203" name="フローチャート : 判断 202"/>
        <xdr:cNvSpPr/>
      </xdr:nvSpPr>
      <xdr:spPr>
        <a:xfrm>
          <a:off x="3175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158976</xdr:rowOff>
    </xdr:from>
    <xdr:ext cx="762000" cy="259045"/>
    <xdr:sp macro="" textlink="">
      <xdr:nvSpPr>
        <xdr:cNvPr id="204" name="テキスト ボックス 203"/>
        <xdr:cNvSpPr txBox="1"/>
      </xdr:nvSpPr>
      <xdr:spPr>
        <a:xfrm>
          <a:off x="2844800" y="1421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53285</xdr:rowOff>
    </xdr:from>
    <xdr:to>
      <xdr:col>3</xdr:col>
      <xdr:colOff>279400</xdr:colOff>
      <xdr:row>82</xdr:row>
      <xdr:rowOff>66605</xdr:rowOff>
    </xdr:to>
    <xdr:cxnSp macro="">
      <xdr:nvCxnSpPr>
        <xdr:cNvPr id="205" name="直線コネクタ 204"/>
        <xdr:cNvCxnSpPr/>
      </xdr:nvCxnSpPr>
      <xdr:spPr>
        <a:xfrm flipV="1">
          <a:off x="1447800" y="14112185"/>
          <a:ext cx="889000" cy="1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87559</xdr:rowOff>
    </xdr:from>
    <xdr:to>
      <xdr:col>3</xdr:col>
      <xdr:colOff>330200</xdr:colOff>
      <xdr:row>83</xdr:row>
      <xdr:rowOff>17709</xdr:rowOff>
    </xdr:to>
    <xdr:sp macro="" textlink="">
      <xdr:nvSpPr>
        <xdr:cNvPr id="206" name="フローチャート : 判断 205"/>
        <xdr:cNvSpPr/>
      </xdr:nvSpPr>
      <xdr:spPr>
        <a:xfrm>
          <a:off x="2286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2486</xdr:rowOff>
    </xdr:from>
    <xdr:ext cx="762000" cy="259045"/>
    <xdr:sp macro="" textlink="">
      <xdr:nvSpPr>
        <xdr:cNvPr id="207" name="テキスト ボックス 206"/>
        <xdr:cNvSpPr txBox="1"/>
      </xdr:nvSpPr>
      <xdr:spPr>
        <a:xfrm>
          <a:off x="1955800" y="1423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149413</xdr:rowOff>
    </xdr:from>
    <xdr:to>
      <xdr:col>2</xdr:col>
      <xdr:colOff>127000</xdr:colOff>
      <xdr:row>83</xdr:row>
      <xdr:rowOff>79563</xdr:rowOff>
    </xdr:to>
    <xdr:sp macro="" textlink="">
      <xdr:nvSpPr>
        <xdr:cNvPr id="208" name="フローチャート : 判断 207"/>
        <xdr:cNvSpPr/>
      </xdr:nvSpPr>
      <xdr:spPr>
        <a:xfrm>
          <a:off x="1397000" y="1420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64340</xdr:rowOff>
    </xdr:from>
    <xdr:ext cx="762000" cy="259045"/>
    <xdr:sp macro="" textlink="">
      <xdr:nvSpPr>
        <xdr:cNvPr id="209" name="テキスト ボックス 208"/>
        <xdr:cNvSpPr txBox="1"/>
      </xdr:nvSpPr>
      <xdr:spPr>
        <a:xfrm>
          <a:off x="1066800" y="14294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79322</xdr:rowOff>
    </xdr:from>
    <xdr:to>
      <xdr:col>7</xdr:col>
      <xdr:colOff>203200</xdr:colOff>
      <xdr:row>83</xdr:row>
      <xdr:rowOff>9472</xdr:rowOff>
    </xdr:to>
    <xdr:sp macro="" textlink="">
      <xdr:nvSpPr>
        <xdr:cNvPr id="215" name="円/楕円 214"/>
        <xdr:cNvSpPr/>
      </xdr:nvSpPr>
      <xdr:spPr>
        <a:xfrm>
          <a:off x="4902200" y="1413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95849</xdr:rowOff>
    </xdr:from>
    <xdr:ext cx="762000" cy="259045"/>
    <xdr:sp macro="" textlink="">
      <xdr:nvSpPr>
        <xdr:cNvPr id="216" name="人件費・物件費等の状況該当値テキスト"/>
        <xdr:cNvSpPr txBox="1"/>
      </xdr:nvSpPr>
      <xdr:spPr>
        <a:xfrm>
          <a:off x="5041900" y="13983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148,283</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107434</xdr:rowOff>
    </xdr:from>
    <xdr:to>
      <xdr:col>6</xdr:col>
      <xdr:colOff>50800</xdr:colOff>
      <xdr:row>83</xdr:row>
      <xdr:rowOff>37584</xdr:rowOff>
    </xdr:to>
    <xdr:sp macro="" textlink="">
      <xdr:nvSpPr>
        <xdr:cNvPr id="217" name="円/楕円 216"/>
        <xdr:cNvSpPr/>
      </xdr:nvSpPr>
      <xdr:spPr>
        <a:xfrm>
          <a:off x="4064000" y="1416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47761</xdr:rowOff>
    </xdr:from>
    <xdr:ext cx="736600" cy="259045"/>
    <xdr:sp macro="" textlink="">
      <xdr:nvSpPr>
        <xdr:cNvPr id="218" name="テキスト ボックス 217"/>
        <xdr:cNvSpPr txBox="1"/>
      </xdr:nvSpPr>
      <xdr:spPr>
        <a:xfrm>
          <a:off x="3733800" y="13935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151,778</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25408</xdr:rowOff>
    </xdr:from>
    <xdr:to>
      <xdr:col>4</xdr:col>
      <xdr:colOff>533400</xdr:colOff>
      <xdr:row>82</xdr:row>
      <xdr:rowOff>127008</xdr:rowOff>
    </xdr:to>
    <xdr:sp macro="" textlink="">
      <xdr:nvSpPr>
        <xdr:cNvPr id="219" name="円/楕円 218"/>
        <xdr:cNvSpPr/>
      </xdr:nvSpPr>
      <xdr:spPr>
        <a:xfrm>
          <a:off x="3175000" y="1408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137185</xdr:rowOff>
    </xdr:from>
    <xdr:ext cx="762000" cy="259045"/>
    <xdr:sp macro="" textlink="">
      <xdr:nvSpPr>
        <xdr:cNvPr id="220" name="テキスト ボックス 219"/>
        <xdr:cNvSpPr txBox="1"/>
      </xdr:nvSpPr>
      <xdr:spPr>
        <a:xfrm>
          <a:off x="2844800" y="13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141,580</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2485</xdr:rowOff>
    </xdr:from>
    <xdr:to>
      <xdr:col>3</xdr:col>
      <xdr:colOff>330200</xdr:colOff>
      <xdr:row>82</xdr:row>
      <xdr:rowOff>104085</xdr:rowOff>
    </xdr:to>
    <xdr:sp macro="" textlink="">
      <xdr:nvSpPr>
        <xdr:cNvPr id="221" name="円/楕円 220"/>
        <xdr:cNvSpPr/>
      </xdr:nvSpPr>
      <xdr:spPr>
        <a:xfrm>
          <a:off x="2286000" y="1406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114262</xdr:rowOff>
    </xdr:from>
    <xdr:ext cx="762000" cy="259045"/>
    <xdr:sp macro="" textlink="">
      <xdr:nvSpPr>
        <xdr:cNvPr id="222" name="テキスト ボックス 221"/>
        <xdr:cNvSpPr txBox="1"/>
      </xdr:nvSpPr>
      <xdr:spPr>
        <a:xfrm>
          <a:off x="1955800" y="13830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138,730</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15805</xdr:rowOff>
    </xdr:from>
    <xdr:to>
      <xdr:col>2</xdr:col>
      <xdr:colOff>127000</xdr:colOff>
      <xdr:row>82</xdr:row>
      <xdr:rowOff>117405</xdr:rowOff>
    </xdr:to>
    <xdr:sp macro="" textlink="">
      <xdr:nvSpPr>
        <xdr:cNvPr id="223" name="円/楕円 222"/>
        <xdr:cNvSpPr/>
      </xdr:nvSpPr>
      <xdr:spPr>
        <a:xfrm>
          <a:off x="1397000" y="1407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127582</xdr:rowOff>
    </xdr:from>
    <xdr:ext cx="762000" cy="259045"/>
    <xdr:sp macro="" textlink="">
      <xdr:nvSpPr>
        <xdr:cNvPr id="224" name="テキスト ボックス 223"/>
        <xdr:cNvSpPr txBox="1"/>
      </xdr:nvSpPr>
      <xdr:spPr>
        <a:xfrm>
          <a:off x="1066800" y="13843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140,386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ラスパイレス指数は、人件費の抑制や給与水準の適正化に努めており、９</a:t>
          </a:r>
          <a:r>
            <a:rPr kumimoji="1" lang="ja-JP" altLang="en-US" sz="1300">
              <a:solidFill>
                <a:schemeClr val="dk1"/>
              </a:solidFill>
              <a:effectLst/>
              <a:latin typeface="+mn-lt"/>
              <a:ea typeface="+mn-ea"/>
              <a:cs typeface="+mn-cs"/>
            </a:rPr>
            <a:t>５</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０</a:t>
          </a:r>
          <a:r>
            <a:rPr kumimoji="1" lang="ja-JP" altLang="ja-JP" sz="1300">
              <a:solidFill>
                <a:schemeClr val="dk1"/>
              </a:solidFill>
              <a:effectLst/>
              <a:latin typeface="+mn-lt"/>
              <a:ea typeface="+mn-ea"/>
              <a:cs typeface="+mn-cs"/>
            </a:rPr>
            <a:t>と類似団体を２．</a:t>
          </a:r>
          <a:r>
            <a:rPr kumimoji="1" lang="ja-JP" altLang="en-US" sz="1300">
              <a:solidFill>
                <a:schemeClr val="dk1"/>
              </a:solidFill>
              <a:effectLst/>
              <a:latin typeface="+mn-lt"/>
              <a:ea typeface="+mn-ea"/>
              <a:cs typeface="+mn-cs"/>
            </a:rPr>
            <a:t>８</a:t>
          </a:r>
          <a:r>
            <a:rPr kumimoji="1" lang="ja-JP" altLang="ja-JP" sz="1300">
              <a:solidFill>
                <a:schemeClr val="dk1"/>
              </a:solidFill>
              <a:effectLst/>
              <a:latin typeface="+mn-lt"/>
              <a:ea typeface="+mn-ea"/>
              <a:cs typeface="+mn-cs"/>
            </a:rPr>
            <a:t>ポイント下回っている。今後も引き続き給与の適正化に努める。</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40" name="直線コネクタ 239"/>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1" name="テキスト ボックス 240"/>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2" name="直線コネクタ 241"/>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3" name="テキスト ボックス 242"/>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4" name="直線コネクタ 243"/>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5" name="テキスト ボックス 244"/>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6" name="直線コネクタ 245"/>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7" name="テキスト ボックス 246"/>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32258</xdr:rowOff>
    </xdr:from>
    <xdr:to>
      <xdr:col>24</xdr:col>
      <xdr:colOff>558800</xdr:colOff>
      <xdr:row>87</xdr:row>
      <xdr:rowOff>17018</xdr:rowOff>
    </xdr:to>
    <xdr:cxnSp macro="">
      <xdr:nvCxnSpPr>
        <xdr:cNvPr id="251" name="直線コネクタ 250"/>
        <xdr:cNvCxnSpPr/>
      </xdr:nvCxnSpPr>
      <xdr:spPr>
        <a:xfrm flipV="1">
          <a:off x="17018000" y="13919708"/>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160545</xdr:rowOff>
    </xdr:from>
    <xdr:ext cx="762000" cy="259045"/>
    <xdr:sp macro="" textlink="">
      <xdr:nvSpPr>
        <xdr:cNvPr id="252" name="給与水準   （国との比較）最小値テキスト"/>
        <xdr:cNvSpPr txBox="1"/>
      </xdr:nvSpPr>
      <xdr:spPr>
        <a:xfrm>
          <a:off x="17106900" y="1490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87</xdr:row>
      <xdr:rowOff>17018</xdr:rowOff>
    </xdr:from>
    <xdr:to>
      <xdr:col>24</xdr:col>
      <xdr:colOff>647700</xdr:colOff>
      <xdr:row>87</xdr:row>
      <xdr:rowOff>17018</xdr:rowOff>
    </xdr:to>
    <xdr:cxnSp macro="">
      <xdr:nvCxnSpPr>
        <xdr:cNvPr id="253" name="直線コネクタ 252"/>
        <xdr:cNvCxnSpPr/>
      </xdr:nvCxnSpPr>
      <xdr:spPr>
        <a:xfrm>
          <a:off x="16929100" y="14933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118635</xdr:rowOff>
    </xdr:from>
    <xdr:ext cx="762000" cy="259045"/>
    <xdr:sp macro="" textlink="">
      <xdr:nvSpPr>
        <xdr:cNvPr id="254" name="給与水準   （国との比較）最大値テキスト"/>
        <xdr:cNvSpPr txBox="1"/>
      </xdr:nvSpPr>
      <xdr:spPr>
        <a:xfrm>
          <a:off x="17106900" y="1366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24</xdr:col>
      <xdr:colOff>469900</xdr:colOff>
      <xdr:row>81</xdr:row>
      <xdr:rowOff>32258</xdr:rowOff>
    </xdr:from>
    <xdr:to>
      <xdr:col>24</xdr:col>
      <xdr:colOff>647700</xdr:colOff>
      <xdr:row>81</xdr:row>
      <xdr:rowOff>32258</xdr:rowOff>
    </xdr:to>
    <xdr:cxnSp macro="">
      <xdr:nvCxnSpPr>
        <xdr:cNvPr id="255" name="直線コネクタ 254"/>
        <xdr:cNvCxnSpPr/>
      </xdr:nvCxnSpPr>
      <xdr:spPr>
        <a:xfrm>
          <a:off x="16929100" y="1391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17272</xdr:rowOff>
    </xdr:from>
    <xdr:to>
      <xdr:col>24</xdr:col>
      <xdr:colOff>558800</xdr:colOff>
      <xdr:row>85</xdr:row>
      <xdr:rowOff>31750</xdr:rowOff>
    </xdr:to>
    <xdr:cxnSp macro="">
      <xdr:nvCxnSpPr>
        <xdr:cNvPr id="256" name="直線コネクタ 255"/>
        <xdr:cNvCxnSpPr/>
      </xdr:nvCxnSpPr>
      <xdr:spPr>
        <a:xfrm>
          <a:off x="16179800" y="14590522"/>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88155</xdr:rowOff>
    </xdr:from>
    <xdr:ext cx="762000" cy="259045"/>
    <xdr:sp macro="" textlink="">
      <xdr:nvSpPr>
        <xdr:cNvPr id="257" name="給与水準   （国との比較）平均値テキスト"/>
        <xdr:cNvSpPr txBox="1"/>
      </xdr:nvSpPr>
      <xdr:spPr>
        <a:xfrm>
          <a:off x="17106900" y="14661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116078</xdr:rowOff>
    </xdr:from>
    <xdr:to>
      <xdr:col>24</xdr:col>
      <xdr:colOff>609600</xdr:colOff>
      <xdr:row>86</xdr:row>
      <xdr:rowOff>46228</xdr:rowOff>
    </xdr:to>
    <xdr:sp macro="" textlink="">
      <xdr:nvSpPr>
        <xdr:cNvPr id="258" name="フローチャート : 判断 257"/>
        <xdr:cNvSpPr/>
      </xdr:nvSpPr>
      <xdr:spPr>
        <a:xfrm>
          <a:off x="16967200" y="1468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2794</xdr:rowOff>
    </xdr:from>
    <xdr:to>
      <xdr:col>23</xdr:col>
      <xdr:colOff>406400</xdr:colOff>
      <xdr:row>85</xdr:row>
      <xdr:rowOff>17272</xdr:rowOff>
    </xdr:to>
    <xdr:cxnSp macro="">
      <xdr:nvCxnSpPr>
        <xdr:cNvPr id="259" name="直線コネクタ 258"/>
        <xdr:cNvCxnSpPr/>
      </xdr:nvCxnSpPr>
      <xdr:spPr>
        <a:xfrm>
          <a:off x="15290800" y="1457604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77470</xdr:rowOff>
    </xdr:from>
    <xdr:to>
      <xdr:col>23</xdr:col>
      <xdr:colOff>457200</xdr:colOff>
      <xdr:row>86</xdr:row>
      <xdr:rowOff>7620</xdr:rowOff>
    </xdr:to>
    <xdr:sp macro="" textlink="">
      <xdr:nvSpPr>
        <xdr:cNvPr id="260" name="フローチャート : 判断 259"/>
        <xdr:cNvSpPr/>
      </xdr:nvSpPr>
      <xdr:spPr>
        <a:xfrm>
          <a:off x="16129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163847</xdr:rowOff>
    </xdr:from>
    <xdr:ext cx="736600" cy="259045"/>
    <xdr:sp macro="" textlink="">
      <xdr:nvSpPr>
        <xdr:cNvPr id="261" name="テキスト ボックス 260"/>
        <xdr:cNvSpPr txBox="1"/>
      </xdr:nvSpPr>
      <xdr:spPr>
        <a:xfrm>
          <a:off x="15798800" y="147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2794</xdr:rowOff>
    </xdr:from>
    <xdr:to>
      <xdr:col>22</xdr:col>
      <xdr:colOff>203200</xdr:colOff>
      <xdr:row>87</xdr:row>
      <xdr:rowOff>7365</xdr:rowOff>
    </xdr:to>
    <xdr:cxnSp macro="">
      <xdr:nvCxnSpPr>
        <xdr:cNvPr id="262" name="直線コネクタ 261"/>
        <xdr:cNvCxnSpPr/>
      </xdr:nvCxnSpPr>
      <xdr:spPr>
        <a:xfrm flipV="1">
          <a:off x="14401800" y="14576044"/>
          <a:ext cx="889000" cy="34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67818</xdr:rowOff>
    </xdr:from>
    <xdr:to>
      <xdr:col>22</xdr:col>
      <xdr:colOff>254000</xdr:colOff>
      <xdr:row>85</xdr:row>
      <xdr:rowOff>169418</xdr:rowOff>
    </xdr:to>
    <xdr:sp macro="" textlink="">
      <xdr:nvSpPr>
        <xdr:cNvPr id="263" name="フローチャート : 判断 262"/>
        <xdr:cNvSpPr/>
      </xdr:nvSpPr>
      <xdr:spPr>
        <a:xfrm>
          <a:off x="15240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154195</xdr:rowOff>
    </xdr:from>
    <xdr:ext cx="762000" cy="259045"/>
    <xdr:sp macro="" textlink="">
      <xdr:nvSpPr>
        <xdr:cNvPr id="264" name="テキスト ボックス 263"/>
        <xdr:cNvSpPr txBox="1"/>
      </xdr:nvSpPr>
      <xdr:spPr>
        <a:xfrm>
          <a:off x="14909800" y="1472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169163</xdr:rowOff>
    </xdr:from>
    <xdr:to>
      <xdr:col>21</xdr:col>
      <xdr:colOff>0</xdr:colOff>
      <xdr:row>87</xdr:row>
      <xdr:rowOff>7365</xdr:rowOff>
    </xdr:to>
    <xdr:cxnSp macro="">
      <xdr:nvCxnSpPr>
        <xdr:cNvPr id="265" name="直線コネクタ 264"/>
        <xdr:cNvCxnSpPr/>
      </xdr:nvCxnSpPr>
      <xdr:spPr>
        <a:xfrm>
          <a:off x="13512800" y="14913863"/>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101346</xdr:rowOff>
    </xdr:from>
    <xdr:to>
      <xdr:col>21</xdr:col>
      <xdr:colOff>50800</xdr:colOff>
      <xdr:row>88</xdr:row>
      <xdr:rowOff>31496</xdr:rowOff>
    </xdr:to>
    <xdr:sp macro="" textlink="">
      <xdr:nvSpPr>
        <xdr:cNvPr id="266" name="フローチャート : 判断 265"/>
        <xdr:cNvSpPr/>
      </xdr:nvSpPr>
      <xdr:spPr>
        <a:xfrm>
          <a:off x="14351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16273</xdr:rowOff>
    </xdr:from>
    <xdr:ext cx="762000" cy="259045"/>
    <xdr:sp macro="" textlink="">
      <xdr:nvSpPr>
        <xdr:cNvPr id="267" name="テキスト ボックス 266"/>
        <xdr:cNvSpPr txBox="1"/>
      </xdr:nvSpPr>
      <xdr:spPr>
        <a:xfrm>
          <a:off x="14020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106172</xdr:rowOff>
    </xdr:from>
    <xdr:to>
      <xdr:col>19</xdr:col>
      <xdr:colOff>533400</xdr:colOff>
      <xdr:row>88</xdr:row>
      <xdr:rowOff>36322</xdr:rowOff>
    </xdr:to>
    <xdr:sp macro="" textlink="">
      <xdr:nvSpPr>
        <xdr:cNvPr id="268" name="フローチャート : 判断 267"/>
        <xdr:cNvSpPr/>
      </xdr:nvSpPr>
      <xdr:spPr>
        <a:xfrm>
          <a:off x="13462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21099</xdr:rowOff>
    </xdr:from>
    <xdr:ext cx="762000" cy="259045"/>
    <xdr:sp macro="" textlink="">
      <xdr:nvSpPr>
        <xdr:cNvPr id="269" name="テキスト ボックス 268"/>
        <xdr:cNvSpPr txBox="1"/>
      </xdr:nvSpPr>
      <xdr:spPr>
        <a:xfrm>
          <a:off x="13131800" y="1510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152400</xdr:rowOff>
    </xdr:from>
    <xdr:to>
      <xdr:col>24</xdr:col>
      <xdr:colOff>609600</xdr:colOff>
      <xdr:row>85</xdr:row>
      <xdr:rowOff>82550</xdr:rowOff>
    </xdr:to>
    <xdr:sp macro="" textlink="">
      <xdr:nvSpPr>
        <xdr:cNvPr id="275" name="円/楕円 274"/>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168927</xdr:rowOff>
    </xdr:from>
    <xdr:ext cx="762000" cy="259045"/>
    <xdr:sp macro="" textlink="">
      <xdr:nvSpPr>
        <xdr:cNvPr id="276" name="給与水準   （国との比較）該当値テキスト"/>
        <xdr:cNvSpPr txBox="1"/>
      </xdr:nvSpPr>
      <xdr:spPr>
        <a:xfrm>
          <a:off x="171069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137922</xdr:rowOff>
    </xdr:from>
    <xdr:to>
      <xdr:col>23</xdr:col>
      <xdr:colOff>457200</xdr:colOff>
      <xdr:row>85</xdr:row>
      <xdr:rowOff>68072</xdr:rowOff>
    </xdr:to>
    <xdr:sp macro="" textlink="">
      <xdr:nvSpPr>
        <xdr:cNvPr id="277" name="円/楕円 276"/>
        <xdr:cNvSpPr/>
      </xdr:nvSpPr>
      <xdr:spPr>
        <a:xfrm>
          <a:off x="16129000" y="1453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78249</xdr:rowOff>
    </xdr:from>
    <xdr:ext cx="736600" cy="259045"/>
    <xdr:sp macro="" textlink="">
      <xdr:nvSpPr>
        <xdr:cNvPr id="278" name="テキスト ボックス 277"/>
        <xdr:cNvSpPr txBox="1"/>
      </xdr:nvSpPr>
      <xdr:spPr>
        <a:xfrm>
          <a:off x="15798800" y="14308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123444</xdr:rowOff>
    </xdr:from>
    <xdr:to>
      <xdr:col>22</xdr:col>
      <xdr:colOff>254000</xdr:colOff>
      <xdr:row>85</xdr:row>
      <xdr:rowOff>53594</xdr:rowOff>
    </xdr:to>
    <xdr:sp macro="" textlink="">
      <xdr:nvSpPr>
        <xdr:cNvPr id="279" name="円/楕円 278"/>
        <xdr:cNvSpPr/>
      </xdr:nvSpPr>
      <xdr:spPr>
        <a:xfrm>
          <a:off x="15240000" y="1452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63771</xdr:rowOff>
    </xdr:from>
    <xdr:ext cx="762000" cy="259045"/>
    <xdr:sp macro="" textlink="">
      <xdr:nvSpPr>
        <xdr:cNvPr id="280" name="テキスト ボックス 279"/>
        <xdr:cNvSpPr txBox="1"/>
      </xdr:nvSpPr>
      <xdr:spPr>
        <a:xfrm>
          <a:off x="14909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128015</xdr:rowOff>
    </xdr:from>
    <xdr:to>
      <xdr:col>21</xdr:col>
      <xdr:colOff>50800</xdr:colOff>
      <xdr:row>87</xdr:row>
      <xdr:rowOff>58165</xdr:rowOff>
    </xdr:to>
    <xdr:sp macro="" textlink="">
      <xdr:nvSpPr>
        <xdr:cNvPr id="281" name="円/楕円 280"/>
        <xdr:cNvSpPr/>
      </xdr:nvSpPr>
      <xdr:spPr>
        <a:xfrm>
          <a:off x="14351000" y="1487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68342</xdr:rowOff>
    </xdr:from>
    <xdr:ext cx="762000" cy="259045"/>
    <xdr:sp macro="" textlink="">
      <xdr:nvSpPr>
        <xdr:cNvPr id="282" name="テキスト ボックス 281"/>
        <xdr:cNvSpPr txBox="1"/>
      </xdr:nvSpPr>
      <xdr:spPr>
        <a:xfrm>
          <a:off x="14020800" y="1464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118363</xdr:rowOff>
    </xdr:from>
    <xdr:to>
      <xdr:col>19</xdr:col>
      <xdr:colOff>533400</xdr:colOff>
      <xdr:row>87</xdr:row>
      <xdr:rowOff>48513</xdr:rowOff>
    </xdr:to>
    <xdr:sp macro="" textlink="">
      <xdr:nvSpPr>
        <xdr:cNvPr id="283" name="円/楕円 282"/>
        <xdr:cNvSpPr/>
      </xdr:nvSpPr>
      <xdr:spPr>
        <a:xfrm>
          <a:off x="13462000" y="1486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58690</xdr:rowOff>
    </xdr:from>
    <xdr:ext cx="762000" cy="259045"/>
    <xdr:sp macro="" textlink="">
      <xdr:nvSpPr>
        <xdr:cNvPr id="284" name="テキスト ボックス 283"/>
        <xdr:cNvSpPr txBox="1"/>
      </xdr:nvSpPr>
      <xdr:spPr>
        <a:xfrm>
          <a:off x="13131800" y="1463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人口千人当たり職員数は、類似団体平均を１．</a:t>
          </a:r>
          <a:r>
            <a:rPr kumimoji="1" lang="ja-JP" altLang="en-US" sz="1300">
              <a:solidFill>
                <a:schemeClr val="dk1"/>
              </a:solidFill>
              <a:effectLst/>
              <a:latin typeface="+mn-lt"/>
              <a:ea typeface="+mn-ea"/>
              <a:cs typeface="+mn-cs"/>
            </a:rPr>
            <a:t>９４</a:t>
          </a:r>
          <a:r>
            <a:rPr kumimoji="1" lang="ja-JP" altLang="ja-JP" sz="1300">
              <a:solidFill>
                <a:schemeClr val="dk1"/>
              </a:solidFill>
              <a:effectLst/>
              <a:latin typeface="+mn-lt"/>
              <a:ea typeface="+mn-ea"/>
              <a:cs typeface="+mn-cs"/>
            </a:rPr>
            <a:t>人下回っている。今後も</a:t>
          </a:r>
          <a:r>
            <a:rPr kumimoji="1" lang="ja-JP" altLang="en-US" sz="1300">
              <a:solidFill>
                <a:schemeClr val="dk1"/>
              </a:solidFill>
              <a:effectLst/>
              <a:latin typeface="+mn-lt"/>
              <a:ea typeface="+mn-ea"/>
              <a:cs typeface="+mn-cs"/>
            </a:rPr>
            <a:t>引き続き</a:t>
          </a:r>
          <a:r>
            <a:rPr kumimoji="1" lang="ja-JP" altLang="ja-JP" sz="1300">
              <a:solidFill>
                <a:schemeClr val="dk1"/>
              </a:solidFill>
              <a:effectLst/>
              <a:latin typeface="+mn-lt"/>
              <a:ea typeface="+mn-ea"/>
              <a:cs typeface="+mn-cs"/>
            </a:rPr>
            <a:t>本巣市定員適正化計画により、適正な定員管理に努める。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146776</xdr:rowOff>
    </xdr:from>
    <xdr:to>
      <xdr:col>24</xdr:col>
      <xdr:colOff>558800</xdr:colOff>
      <xdr:row>67</xdr:row>
      <xdr:rowOff>98969</xdr:rowOff>
    </xdr:to>
    <xdr:cxnSp macro="">
      <xdr:nvCxnSpPr>
        <xdr:cNvPr id="316" name="直線コネクタ 315"/>
        <xdr:cNvCxnSpPr/>
      </xdr:nvCxnSpPr>
      <xdr:spPr>
        <a:xfrm flipV="1">
          <a:off x="17018000" y="9919426"/>
          <a:ext cx="0" cy="1666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71046</xdr:rowOff>
    </xdr:from>
    <xdr:ext cx="762000" cy="259045"/>
    <xdr:sp macro="" textlink="">
      <xdr:nvSpPr>
        <xdr:cNvPr id="317" name="定員管理の状況最小値テキスト"/>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15.59</a:t>
          </a:r>
          <a:endParaRPr kumimoji="1" lang="ja-JP" altLang="en-US" sz="1000" b="1">
            <a:latin typeface="ＭＳ Ｐゴシック"/>
          </a:endParaRPr>
        </a:p>
      </xdr:txBody>
    </xdr:sp>
    <xdr:clientData/>
  </xdr:oneCellAnchor>
  <xdr:twoCellAnchor>
    <xdr:from>
      <xdr:col>24</xdr:col>
      <xdr:colOff>469900</xdr:colOff>
      <xdr:row>67</xdr:row>
      <xdr:rowOff>98969</xdr:rowOff>
    </xdr:from>
    <xdr:to>
      <xdr:col>24</xdr:col>
      <xdr:colOff>647700</xdr:colOff>
      <xdr:row>67</xdr:row>
      <xdr:rowOff>98969</xdr:rowOff>
    </xdr:to>
    <xdr:cxnSp macro="">
      <xdr:nvCxnSpPr>
        <xdr:cNvPr id="318" name="直線コネクタ 317"/>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61703</xdr:rowOff>
    </xdr:from>
    <xdr:ext cx="762000" cy="259045"/>
    <xdr:sp macro="" textlink="">
      <xdr:nvSpPr>
        <xdr:cNvPr id="319" name="定員管理の状況最大値テキスト"/>
        <xdr:cNvSpPr txBox="1"/>
      </xdr:nvSpPr>
      <xdr:spPr>
        <a:xfrm>
          <a:off x="17106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5.92</a:t>
          </a:r>
          <a:endParaRPr kumimoji="1" lang="ja-JP" altLang="en-US" sz="1000" b="1">
            <a:latin typeface="ＭＳ Ｐゴシック"/>
          </a:endParaRPr>
        </a:p>
      </xdr:txBody>
    </xdr:sp>
    <xdr:clientData/>
  </xdr:oneCellAnchor>
  <xdr:twoCellAnchor>
    <xdr:from>
      <xdr:col>24</xdr:col>
      <xdr:colOff>469900</xdr:colOff>
      <xdr:row>57</xdr:row>
      <xdr:rowOff>146776</xdr:rowOff>
    </xdr:from>
    <xdr:to>
      <xdr:col>24</xdr:col>
      <xdr:colOff>647700</xdr:colOff>
      <xdr:row>57</xdr:row>
      <xdr:rowOff>146776</xdr:rowOff>
    </xdr:to>
    <xdr:cxnSp macro="">
      <xdr:nvCxnSpPr>
        <xdr:cNvPr id="320" name="直線コネクタ 319"/>
        <xdr:cNvCxnSpPr/>
      </xdr:nvCxnSpPr>
      <xdr:spPr>
        <a:xfrm>
          <a:off x="16929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139972</xdr:rowOff>
    </xdr:from>
    <xdr:to>
      <xdr:col>24</xdr:col>
      <xdr:colOff>558800</xdr:colOff>
      <xdr:row>59</xdr:row>
      <xdr:rowOff>165826</xdr:rowOff>
    </xdr:to>
    <xdr:cxnSp macro="">
      <xdr:nvCxnSpPr>
        <xdr:cNvPr id="321" name="直線コネクタ 320"/>
        <xdr:cNvCxnSpPr/>
      </xdr:nvCxnSpPr>
      <xdr:spPr>
        <a:xfrm flipV="1">
          <a:off x="16179800" y="10255522"/>
          <a:ext cx="8382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52722</xdr:rowOff>
    </xdr:from>
    <xdr:ext cx="762000" cy="259045"/>
    <xdr:sp macro="" textlink="">
      <xdr:nvSpPr>
        <xdr:cNvPr id="322" name="定員管理の状況平均値テキスト"/>
        <xdr:cNvSpPr txBox="1"/>
      </xdr:nvSpPr>
      <xdr:spPr>
        <a:xfrm>
          <a:off x="17106900" y="10511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80645</xdr:rowOff>
    </xdr:from>
    <xdr:to>
      <xdr:col>24</xdr:col>
      <xdr:colOff>609600</xdr:colOff>
      <xdr:row>62</xdr:row>
      <xdr:rowOff>10795</xdr:rowOff>
    </xdr:to>
    <xdr:sp macro="" textlink="">
      <xdr:nvSpPr>
        <xdr:cNvPr id="323" name="フローチャート : 判断 322"/>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153760</xdr:rowOff>
    </xdr:from>
    <xdr:to>
      <xdr:col>23</xdr:col>
      <xdr:colOff>406400</xdr:colOff>
      <xdr:row>59</xdr:row>
      <xdr:rowOff>165826</xdr:rowOff>
    </xdr:to>
    <xdr:cxnSp macro="">
      <xdr:nvCxnSpPr>
        <xdr:cNvPr id="324" name="直線コネクタ 323"/>
        <xdr:cNvCxnSpPr/>
      </xdr:nvCxnSpPr>
      <xdr:spPr>
        <a:xfrm>
          <a:off x="15290800" y="10269310"/>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8255</xdr:rowOff>
    </xdr:from>
    <xdr:to>
      <xdr:col>23</xdr:col>
      <xdr:colOff>457200</xdr:colOff>
      <xdr:row>61</xdr:row>
      <xdr:rowOff>109855</xdr:rowOff>
    </xdr:to>
    <xdr:sp macro="" textlink="">
      <xdr:nvSpPr>
        <xdr:cNvPr id="325" name="フローチャート : 判断 324"/>
        <xdr:cNvSpPr/>
      </xdr:nvSpPr>
      <xdr:spPr>
        <a:xfrm>
          <a:off x="16129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94632</xdr:rowOff>
    </xdr:from>
    <xdr:ext cx="736600" cy="259045"/>
    <xdr:sp macro="" textlink="">
      <xdr:nvSpPr>
        <xdr:cNvPr id="326" name="テキスト ボックス 325"/>
        <xdr:cNvSpPr txBox="1"/>
      </xdr:nvSpPr>
      <xdr:spPr>
        <a:xfrm>
          <a:off x="15798800" y="10553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146866</xdr:rowOff>
    </xdr:from>
    <xdr:to>
      <xdr:col>22</xdr:col>
      <xdr:colOff>203200</xdr:colOff>
      <xdr:row>59</xdr:row>
      <xdr:rowOff>153760</xdr:rowOff>
    </xdr:to>
    <xdr:cxnSp macro="">
      <xdr:nvCxnSpPr>
        <xdr:cNvPr id="327" name="直線コネクタ 326"/>
        <xdr:cNvCxnSpPr/>
      </xdr:nvCxnSpPr>
      <xdr:spPr>
        <a:xfrm>
          <a:off x="14401800" y="1026241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3084</xdr:rowOff>
    </xdr:from>
    <xdr:to>
      <xdr:col>22</xdr:col>
      <xdr:colOff>254000</xdr:colOff>
      <xdr:row>61</xdr:row>
      <xdr:rowOff>104684</xdr:rowOff>
    </xdr:to>
    <xdr:sp macro="" textlink="">
      <xdr:nvSpPr>
        <xdr:cNvPr id="328" name="フローチャート : 判断 327"/>
        <xdr:cNvSpPr/>
      </xdr:nvSpPr>
      <xdr:spPr>
        <a:xfrm>
          <a:off x="15240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89461</xdr:rowOff>
    </xdr:from>
    <xdr:ext cx="762000" cy="259045"/>
    <xdr:sp macro="" textlink="">
      <xdr:nvSpPr>
        <xdr:cNvPr id="329" name="テキスト ボックス 328"/>
        <xdr:cNvSpPr txBox="1"/>
      </xdr:nvSpPr>
      <xdr:spPr>
        <a:xfrm>
          <a:off x="14909800" y="1054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146866</xdr:rowOff>
    </xdr:from>
    <xdr:to>
      <xdr:col>21</xdr:col>
      <xdr:colOff>0</xdr:colOff>
      <xdr:row>60</xdr:row>
      <xdr:rowOff>6441</xdr:rowOff>
    </xdr:to>
    <xdr:cxnSp macro="">
      <xdr:nvCxnSpPr>
        <xdr:cNvPr id="330" name="直線コネクタ 329"/>
        <xdr:cNvCxnSpPr/>
      </xdr:nvCxnSpPr>
      <xdr:spPr>
        <a:xfrm flipV="1">
          <a:off x="13512800" y="10262416"/>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9978</xdr:rowOff>
    </xdr:from>
    <xdr:to>
      <xdr:col>21</xdr:col>
      <xdr:colOff>50800</xdr:colOff>
      <xdr:row>61</xdr:row>
      <xdr:rowOff>111578</xdr:rowOff>
    </xdr:to>
    <xdr:sp macro="" textlink="">
      <xdr:nvSpPr>
        <xdr:cNvPr id="331" name="フローチャート : 判断 330"/>
        <xdr:cNvSpPr/>
      </xdr:nvSpPr>
      <xdr:spPr>
        <a:xfrm>
          <a:off x="14351000" y="1046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96355</xdr:rowOff>
    </xdr:from>
    <xdr:ext cx="762000" cy="259045"/>
    <xdr:sp macro="" textlink="">
      <xdr:nvSpPr>
        <xdr:cNvPr id="332" name="テキスト ボックス 331"/>
        <xdr:cNvSpPr txBox="1"/>
      </xdr:nvSpPr>
      <xdr:spPr>
        <a:xfrm>
          <a:off x="14020800" y="1055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23767</xdr:rowOff>
    </xdr:from>
    <xdr:to>
      <xdr:col>19</xdr:col>
      <xdr:colOff>533400</xdr:colOff>
      <xdr:row>61</xdr:row>
      <xdr:rowOff>125367</xdr:rowOff>
    </xdr:to>
    <xdr:sp macro="" textlink="">
      <xdr:nvSpPr>
        <xdr:cNvPr id="333" name="フローチャート : 判断 332"/>
        <xdr:cNvSpPr/>
      </xdr:nvSpPr>
      <xdr:spPr>
        <a:xfrm>
          <a:off x="13462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110144</xdr:rowOff>
    </xdr:from>
    <xdr:ext cx="762000" cy="259045"/>
    <xdr:sp macro="" textlink="">
      <xdr:nvSpPr>
        <xdr:cNvPr id="334" name="テキスト ボックス 333"/>
        <xdr:cNvSpPr txBox="1"/>
      </xdr:nvSpPr>
      <xdr:spPr>
        <a:xfrm>
          <a:off x="13131800" y="1056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89172</xdr:rowOff>
    </xdr:from>
    <xdr:to>
      <xdr:col>24</xdr:col>
      <xdr:colOff>609600</xdr:colOff>
      <xdr:row>60</xdr:row>
      <xdr:rowOff>19322</xdr:rowOff>
    </xdr:to>
    <xdr:sp macro="" textlink="">
      <xdr:nvSpPr>
        <xdr:cNvPr id="340" name="円/楕円 339"/>
        <xdr:cNvSpPr/>
      </xdr:nvSpPr>
      <xdr:spPr>
        <a:xfrm>
          <a:off x="16967200" y="1020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105699</xdr:rowOff>
    </xdr:from>
    <xdr:ext cx="762000" cy="259045"/>
    <xdr:sp macro="" textlink="">
      <xdr:nvSpPr>
        <xdr:cNvPr id="341" name="定員管理の状況該当値テキスト"/>
        <xdr:cNvSpPr txBox="1"/>
      </xdr:nvSpPr>
      <xdr:spPr>
        <a:xfrm>
          <a:off x="17106900" y="10049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115026</xdr:rowOff>
    </xdr:from>
    <xdr:to>
      <xdr:col>23</xdr:col>
      <xdr:colOff>457200</xdr:colOff>
      <xdr:row>60</xdr:row>
      <xdr:rowOff>45176</xdr:rowOff>
    </xdr:to>
    <xdr:sp macro="" textlink="">
      <xdr:nvSpPr>
        <xdr:cNvPr id="342" name="円/楕円 341"/>
        <xdr:cNvSpPr/>
      </xdr:nvSpPr>
      <xdr:spPr>
        <a:xfrm>
          <a:off x="16129000" y="1023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55353</xdr:rowOff>
    </xdr:from>
    <xdr:ext cx="736600" cy="259045"/>
    <xdr:sp macro="" textlink="">
      <xdr:nvSpPr>
        <xdr:cNvPr id="343" name="テキスト ボックス 342"/>
        <xdr:cNvSpPr txBox="1"/>
      </xdr:nvSpPr>
      <xdr:spPr>
        <a:xfrm>
          <a:off x="15798800" y="9999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102960</xdr:rowOff>
    </xdr:from>
    <xdr:to>
      <xdr:col>22</xdr:col>
      <xdr:colOff>254000</xdr:colOff>
      <xdr:row>60</xdr:row>
      <xdr:rowOff>33110</xdr:rowOff>
    </xdr:to>
    <xdr:sp macro="" textlink="">
      <xdr:nvSpPr>
        <xdr:cNvPr id="344" name="円/楕円 343"/>
        <xdr:cNvSpPr/>
      </xdr:nvSpPr>
      <xdr:spPr>
        <a:xfrm>
          <a:off x="15240000" y="1021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43287</xdr:rowOff>
    </xdr:from>
    <xdr:ext cx="762000" cy="259045"/>
    <xdr:sp macro="" textlink="">
      <xdr:nvSpPr>
        <xdr:cNvPr id="345" name="テキスト ボックス 344"/>
        <xdr:cNvSpPr txBox="1"/>
      </xdr:nvSpPr>
      <xdr:spPr>
        <a:xfrm>
          <a:off x="14909800" y="998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96066</xdr:rowOff>
    </xdr:from>
    <xdr:to>
      <xdr:col>21</xdr:col>
      <xdr:colOff>50800</xdr:colOff>
      <xdr:row>60</xdr:row>
      <xdr:rowOff>26216</xdr:rowOff>
    </xdr:to>
    <xdr:sp macro="" textlink="">
      <xdr:nvSpPr>
        <xdr:cNvPr id="346" name="円/楕円 345"/>
        <xdr:cNvSpPr/>
      </xdr:nvSpPr>
      <xdr:spPr>
        <a:xfrm>
          <a:off x="14351000" y="1021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36393</xdr:rowOff>
    </xdr:from>
    <xdr:ext cx="762000" cy="259045"/>
    <xdr:sp macro="" textlink="">
      <xdr:nvSpPr>
        <xdr:cNvPr id="347" name="テキスト ボックス 346"/>
        <xdr:cNvSpPr txBox="1"/>
      </xdr:nvSpPr>
      <xdr:spPr>
        <a:xfrm>
          <a:off x="14020800" y="9980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127091</xdr:rowOff>
    </xdr:from>
    <xdr:to>
      <xdr:col>19</xdr:col>
      <xdr:colOff>533400</xdr:colOff>
      <xdr:row>60</xdr:row>
      <xdr:rowOff>57241</xdr:rowOff>
    </xdr:to>
    <xdr:sp macro="" textlink="">
      <xdr:nvSpPr>
        <xdr:cNvPr id="348" name="円/楕円 347"/>
        <xdr:cNvSpPr/>
      </xdr:nvSpPr>
      <xdr:spPr>
        <a:xfrm>
          <a:off x="13462000" y="1024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67418</xdr:rowOff>
    </xdr:from>
    <xdr:ext cx="762000" cy="259045"/>
    <xdr:sp macro="" textlink="">
      <xdr:nvSpPr>
        <xdr:cNvPr id="349" name="テキスト ボックス 348"/>
        <xdr:cNvSpPr txBox="1"/>
      </xdr:nvSpPr>
      <xdr:spPr>
        <a:xfrm>
          <a:off x="13131800" y="1001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実質公債費比率は、前年度の４．</a:t>
          </a:r>
          <a:r>
            <a:rPr kumimoji="1" lang="ja-JP" altLang="en-US" sz="1300">
              <a:solidFill>
                <a:schemeClr val="dk1"/>
              </a:solidFill>
              <a:effectLst/>
              <a:latin typeface="+mn-lt"/>
              <a:ea typeface="+mn-ea"/>
              <a:cs typeface="+mn-cs"/>
            </a:rPr>
            <a:t>０</a:t>
          </a:r>
          <a:r>
            <a:rPr kumimoji="1" lang="ja-JP" altLang="ja-JP" sz="1300">
              <a:solidFill>
                <a:schemeClr val="dk1"/>
              </a:solidFill>
              <a:effectLst/>
              <a:latin typeface="+mn-lt"/>
              <a:ea typeface="+mn-ea"/>
              <a:cs typeface="+mn-cs"/>
            </a:rPr>
            <a:t>％から４．</a:t>
          </a:r>
          <a:r>
            <a:rPr kumimoji="1" lang="ja-JP" altLang="en-US" sz="1300">
              <a:solidFill>
                <a:schemeClr val="dk1"/>
              </a:solidFill>
              <a:effectLst/>
              <a:latin typeface="+mn-lt"/>
              <a:ea typeface="+mn-ea"/>
              <a:cs typeface="+mn-cs"/>
            </a:rPr>
            <a:t>２</a:t>
          </a:r>
          <a:r>
            <a:rPr kumimoji="1" lang="ja-JP" altLang="ja-JP" sz="1300">
              <a:solidFill>
                <a:schemeClr val="dk1"/>
              </a:solidFill>
              <a:effectLst/>
              <a:latin typeface="+mn-lt"/>
              <a:ea typeface="+mn-ea"/>
              <a:cs typeface="+mn-cs"/>
            </a:rPr>
            <a:t>％へと０．</a:t>
          </a:r>
          <a:r>
            <a:rPr kumimoji="1" lang="ja-JP" altLang="en-US" sz="1300">
              <a:solidFill>
                <a:schemeClr val="dk1"/>
              </a:solidFill>
              <a:effectLst/>
              <a:latin typeface="+mn-lt"/>
              <a:ea typeface="+mn-ea"/>
              <a:cs typeface="+mn-cs"/>
            </a:rPr>
            <a:t>２</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上昇</a:t>
          </a:r>
          <a:r>
            <a:rPr kumimoji="1" lang="ja-JP" altLang="ja-JP" sz="1300">
              <a:solidFill>
                <a:schemeClr val="dk1"/>
              </a:solidFill>
              <a:effectLst/>
              <a:latin typeface="+mn-lt"/>
              <a:ea typeface="+mn-ea"/>
              <a:cs typeface="+mn-cs"/>
            </a:rPr>
            <a:t>した。</a:t>
          </a:r>
          <a:r>
            <a:rPr kumimoji="1" lang="ja-JP" altLang="en-US" sz="1300">
              <a:solidFill>
                <a:schemeClr val="dk1"/>
              </a:solidFill>
              <a:effectLst/>
              <a:latin typeface="+mn-lt"/>
              <a:ea typeface="+mn-ea"/>
              <a:cs typeface="+mn-cs"/>
            </a:rPr>
            <a:t>主な要因は、普通交付税の合併算定替えによる特例措置の縮減期間に入り交付額が年々減少する中で公債費が増加しているためである。</a:t>
          </a:r>
          <a:r>
            <a:rPr kumimoji="1" lang="ja-JP" altLang="ja-JP" sz="1300">
              <a:solidFill>
                <a:schemeClr val="dk1"/>
              </a:solidFill>
              <a:effectLst/>
              <a:latin typeface="+mn-lt"/>
              <a:ea typeface="+mn-ea"/>
              <a:cs typeface="+mn-cs"/>
            </a:rPr>
            <a:t>今後</a:t>
          </a:r>
          <a:r>
            <a:rPr kumimoji="1" lang="ja-JP" altLang="en-US" sz="1300">
              <a:solidFill>
                <a:schemeClr val="dk1"/>
              </a:solidFill>
              <a:effectLst/>
              <a:latin typeface="+mn-lt"/>
              <a:ea typeface="+mn-ea"/>
              <a:cs typeface="+mn-cs"/>
            </a:rPr>
            <a:t>は</a:t>
          </a:r>
          <a:r>
            <a:rPr kumimoji="1" lang="ja-JP" altLang="ja-JP" sz="1300">
              <a:solidFill>
                <a:schemeClr val="dk1"/>
              </a:solidFill>
              <a:effectLst/>
              <a:latin typeface="+mn-lt"/>
              <a:ea typeface="+mn-ea"/>
              <a:cs typeface="+mn-cs"/>
            </a:rPr>
            <a:t>、後年度の財政負担とな</a:t>
          </a:r>
          <a:r>
            <a:rPr kumimoji="1" lang="ja-JP" altLang="en-US" sz="1300">
              <a:solidFill>
                <a:schemeClr val="dk1"/>
              </a:solidFill>
              <a:effectLst/>
              <a:latin typeface="+mn-lt"/>
              <a:ea typeface="+mn-ea"/>
              <a:cs typeface="+mn-cs"/>
            </a:rPr>
            <a:t>る公債費縮減のため、</a:t>
          </a:r>
          <a:r>
            <a:rPr kumimoji="1" lang="ja-JP" altLang="ja-JP" sz="1300">
              <a:solidFill>
                <a:schemeClr val="dk1"/>
              </a:solidFill>
              <a:effectLst/>
              <a:latin typeface="+mn-lt"/>
              <a:ea typeface="+mn-ea"/>
              <a:cs typeface="+mn-cs"/>
            </a:rPr>
            <a:t>交付税算入率の高い地方債を借り入れるなど公債費の適正化を図</a:t>
          </a:r>
          <a:r>
            <a:rPr kumimoji="1" lang="ja-JP" altLang="en-US" sz="1300">
              <a:solidFill>
                <a:schemeClr val="dk1"/>
              </a:solidFill>
              <a:effectLst/>
              <a:latin typeface="+mn-lt"/>
              <a:ea typeface="+mn-ea"/>
              <a:cs typeface="+mn-cs"/>
            </a:rPr>
            <a:t>るとともに歳出削減に努め</a:t>
          </a:r>
          <a:r>
            <a:rPr kumimoji="1" lang="ja-JP" altLang="ja-JP" sz="1300">
              <a:solidFill>
                <a:schemeClr val="dk1"/>
              </a:solidFill>
              <a:effectLst/>
              <a:latin typeface="+mn-lt"/>
              <a:ea typeface="+mn-ea"/>
              <a:cs typeface="+mn-cs"/>
            </a:rPr>
            <a:t>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82867</xdr:rowOff>
    </xdr:from>
    <xdr:to>
      <xdr:col>24</xdr:col>
      <xdr:colOff>558800</xdr:colOff>
      <xdr:row>44</xdr:row>
      <xdr:rowOff>171132</xdr:rowOff>
    </xdr:to>
    <xdr:cxnSp macro="">
      <xdr:nvCxnSpPr>
        <xdr:cNvPr id="378" name="直線コネクタ 377"/>
        <xdr:cNvCxnSpPr/>
      </xdr:nvCxnSpPr>
      <xdr:spPr>
        <a:xfrm flipV="1">
          <a:off x="17018000" y="6255067"/>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143209</xdr:rowOff>
    </xdr:from>
    <xdr:ext cx="762000" cy="259045"/>
    <xdr:sp macro="" textlink="">
      <xdr:nvSpPr>
        <xdr:cNvPr id="379" name="公債費負担の状況最小値テキスト"/>
        <xdr:cNvSpPr txBox="1"/>
      </xdr:nvSpPr>
      <xdr:spPr>
        <a:xfrm>
          <a:off x="17106900" y="768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44</xdr:row>
      <xdr:rowOff>171132</xdr:rowOff>
    </xdr:from>
    <xdr:to>
      <xdr:col>24</xdr:col>
      <xdr:colOff>647700</xdr:colOff>
      <xdr:row>44</xdr:row>
      <xdr:rowOff>171132</xdr:rowOff>
    </xdr:to>
    <xdr:cxnSp macro="">
      <xdr:nvCxnSpPr>
        <xdr:cNvPr id="380" name="直線コネクタ 379"/>
        <xdr:cNvCxnSpPr/>
      </xdr:nvCxnSpPr>
      <xdr:spPr>
        <a:xfrm>
          <a:off x="16929100" y="771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81" name="公債費負担の状況最大値テキスト"/>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82" name="直線コネクタ 381"/>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88900</xdr:rowOff>
    </xdr:from>
    <xdr:to>
      <xdr:col>24</xdr:col>
      <xdr:colOff>558800</xdr:colOff>
      <xdr:row>36</xdr:row>
      <xdr:rowOff>92922</xdr:rowOff>
    </xdr:to>
    <xdr:cxnSp macro="">
      <xdr:nvCxnSpPr>
        <xdr:cNvPr id="383" name="直線コネクタ 382"/>
        <xdr:cNvCxnSpPr/>
      </xdr:nvCxnSpPr>
      <xdr:spPr>
        <a:xfrm>
          <a:off x="16179800" y="6261100"/>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144903</xdr:rowOff>
    </xdr:from>
    <xdr:ext cx="762000" cy="259045"/>
    <xdr:sp macro="" textlink="">
      <xdr:nvSpPr>
        <xdr:cNvPr id="384" name="公債費負担の状況平均値テキスト"/>
        <xdr:cNvSpPr txBox="1"/>
      </xdr:nvSpPr>
      <xdr:spPr>
        <a:xfrm>
          <a:off x="17106900" y="63171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1376</xdr:rowOff>
    </xdr:from>
    <xdr:to>
      <xdr:col>24</xdr:col>
      <xdr:colOff>609600</xdr:colOff>
      <xdr:row>37</xdr:row>
      <xdr:rowOff>102976</xdr:rowOff>
    </xdr:to>
    <xdr:sp macro="" textlink="">
      <xdr:nvSpPr>
        <xdr:cNvPr id="385" name="フローチャート : 判断 384"/>
        <xdr:cNvSpPr/>
      </xdr:nvSpPr>
      <xdr:spPr>
        <a:xfrm>
          <a:off x="169672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36</xdr:row>
      <xdr:rowOff>88900</xdr:rowOff>
    </xdr:from>
    <xdr:to>
      <xdr:col>23</xdr:col>
      <xdr:colOff>406400</xdr:colOff>
      <xdr:row>36</xdr:row>
      <xdr:rowOff>90911</xdr:rowOff>
    </xdr:to>
    <xdr:cxnSp macro="">
      <xdr:nvCxnSpPr>
        <xdr:cNvPr id="386" name="直線コネクタ 385"/>
        <xdr:cNvCxnSpPr/>
      </xdr:nvCxnSpPr>
      <xdr:spPr>
        <a:xfrm flipV="1">
          <a:off x="15290800" y="6261100"/>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9419</xdr:rowOff>
    </xdr:from>
    <xdr:to>
      <xdr:col>23</xdr:col>
      <xdr:colOff>457200</xdr:colOff>
      <xdr:row>37</xdr:row>
      <xdr:rowOff>111019</xdr:rowOff>
    </xdr:to>
    <xdr:sp macro="" textlink="">
      <xdr:nvSpPr>
        <xdr:cNvPr id="387" name="フローチャート : 判断 386"/>
        <xdr:cNvSpPr/>
      </xdr:nvSpPr>
      <xdr:spPr>
        <a:xfrm>
          <a:off x="16129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95796</xdr:rowOff>
    </xdr:from>
    <xdr:ext cx="736600" cy="259045"/>
    <xdr:sp macro="" textlink="">
      <xdr:nvSpPr>
        <xdr:cNvPr id="388" name="テキスト ボックス 387"/>
        <xdr:cNvSpPr txBox="1"/>
      </xdr:nvSpPr>
      <xdr:spPr>
        <a:xfrm>
          <a:off x="15798800" y="6439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36</xdr:row>
      <xdr:rowOff>90911</xdr:rowOff>
    </xdr:from>
    <xdr:to>
      <xdr:col>22</xdr:col>
      <xdr:colOff>203200</xdr:colOff>
      <xdr:row>36</xdr:row>
      <xdr:rowOff>98954</xdr:rowOff>
    </xdr:to>
    <xdr:cxnSp macro="">
      <xdr:nvCxnSpPr>
        <xdr:cNvPr id="389" name="直線コネクタ 388"/>
        <xdr:cNvCxnSpPr/>
      </xdr:nvCxnSpPr>
      <xdr:spPr>
        <a:xfrm flipV="1">
          <a:off x="14401800" y="6263111"/>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27517</xdr:rowOff>
    </xdr:from>
    <xdr:to>
      <xdr:col>22</xdr:col>
      <xdr:colOff>254000</xdr:colOff>
      <xdr:row>37</xdr:row>
      <xdr:rowOff>129117</xdr:rowOff>
    </xdr:to>
    <xdr:sp macro="" textlink="">
      <xdr:nvSpPr>
        <xdr:cNvPr id="390" name="フローチャート : 判断 389"/>
        <xdr:cNvSpPr/>
      </xdr:nvSpPr>
      <xdr:spPr>
        <a:xfrm>
          <a:off x="15240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113894</xdr:rowOff>
    </xdr:from>
    <xdr:ext cx="762000" cy="259045"/>
    <xdr:sp macro="" textlink="">
      <xdr:nvSpPr>
        <xdr:cNvPr id="391" name="テキスト ボックス 390"/>
        <xdr:cNvSpPr txBox="1"/>
      </xdr:nvSpPr>
      <xdr:spPr>
        <a:xfrm>
          <a:off x="14909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36</xdr:row>
      <xdr:rowOff>98954</xdr:rowOff>
    </xdr:from>
    <xdr:to>
      <xdr:col>21</xdr:col>
      <xdr:colOff>0</xdr:colOff>
      <xdr:row>36</xdr:row>
      <xdr:rowOff>123084</xdr:rowOff>
    </xdr:to>
    <xdr:cxnSp macro="">
      <xdr:nvCxnSpPr>
        <xdr:cNvPr id="392" name="直線コネクタ 391"/>
        <xdr:cNvCxnSpPr/>
      </xdr:nvCxnSpPr>
      <xdr:spPr>
        <a:xfrm flipV="1">
          <a:off x="13512800" y="627115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43603</xdr:rowOff>
    </xdr:from>
    <xdr:to>
      <xdr:col>21</xdr:col>
      <xdr:colOff>50800</xdr:colOff>
      <xdr:row>37</xdr:row>
      <xdr:rowOff>145203</xdr:rowOff>
    </xdr:to>
    <xdr:sp macro="" textlink="">
      <xdr:nvSpPr>
        <xdr:cNvPr id="393" name="フローチャート : 判断 392"/>
        <xdr:cNvSpPr/>
      </xdr:nvSpPr>
      <xdr:spPr>
        <a:xfrm>
          <a:off x="14351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129981</xdr:rowOff>
    </xdr:from>
    <xdr:ext cx="762000" cy="259045"/>
    <xdr:sp macro="" textlink="">
      <xdr:nvSpPr>
        <xdr:cNvPr id="394" name="テキスト ボックス 393"/>
        <xdr:cNvSpPr txBox="1"/>
      </xdr:nvSpPr>
      <xdr:spPr>
        <a:xfrm>
          <a:off x="14020800" y="647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63712</xdr:rowOff>
    </xdr:from>
    <xdr:to>
      <xdr:col>19</xdr:col>
      <xdr:colOff>533400</xdr:colOff>
      <xdr:row>37</xdr:row>
      <xdr:rowOff>165312</xdr:rowOff>
    </xdr:to>
    <xdr:sp macro="" textlink="">
      <xdr:nvSpPr>
        <xdr:cNvPr id="395" name="フローチャート : 判断 394"/>
        <xdr:cNvSpPr/>
      </xdr:nvSpPr>
      <xdr:spPr>
        <a:xfrm>
          <a:off x="13462000" y="640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150089</xdr:rowOff>
    </xdr:from>
    <xdr:ext cx="762000" cy="259045"/>
    <xdr:sp macro="" textlink="">
      <xdr:nvSpPr>
        <xdr:cNvPr id="396" name="テキスト ボックス 395"/>
        <xdr:cNvSpPr txBox="1"/>
      </xdr:nvSpPr>
      <xdr:spPr>
        <a:xfrm>
          <a:off x="13131800" y="649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36</xdr:row>
      <xdr:rowOff>42122</xdr:rowOff>
    </xdr:from>
    <xdr:to>
      <xdr:col>24</xdr:col>
      <xdr:colOff>609600</xdr:colOff>
      <xdr:row>36</xdr:row>
      <xdr:rowOff>143722</xdr:rowOff>
    </xdr:to>
    <xdr:sp macro="" textlink="">
      <xdr:nvSpPr>
        <xdr:cNvPr id="402" name="円/楕円 401"/>
        <xdr:cNvSpPr/>
      </xdr:nvSpPr>
      <xdr:spPr>
        <a:xfrm>
          <a:off x="16967200" y="621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134849</xdr:rowOff>
    </xdr:from>
    <xdr:ext cx="762000" cy="259045"/>
    <xdr:sp macro="" textlink="">
      <xdr:nvSpPr>
        <xdr:cNvPr id="403" name="公債費負担の状況該当値テキスト"/>
        <xdr:cNvSpPr txBox="1"/>
      </xdr:nvSpPr>
      <xdr:spPr>
        <a:xfrm>
          <a:off x="17106900" y="6135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38100</xdr:rowOff>
    </xdr:from>
    <xdr:to>
      <xdr:col>23</xdr:col>
      <xdr:colOff>457200</xdr:colOff>
      <xdr:row>36</xdr:row>
      <xdr:rowOff>139700</xdr:rowOff>
    </xdr:to>
    <xdr:sp macro="" textlink="">
      <xdr:nvSpPr>
        <xdr:cNvPr id="404" name="円/楕円 403"/>
        <xdr:cNvSpPr/>
      </xdr:nvSpPr>
      <xdr:spPr>
        <a:xfrm>
          <a:off x="1612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34</xdr:row>
      <xdr:rowOff>149877</xdr:rowOff>
    </xdr:from>
    <xdr:ext cx="736600" cy="259045"/>
    <xdr:sp macro="" textlink="">
      <xdr:nvSpPr>
        <xdr:cNvPr id="405" name="テキスト ボックス 404"/>
        <xdr:cNvSpPr txBox="1"/>
      </xdr:nvSpPr>
      <xdr:spPr>
        <a:xfrm>
          <a:off x="15798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40111</xdr:rowOff>
    </xdr:from>
    <xdr:to>
      <xdr:col>22</xdr:col>
      <xdr:colOff>254000</xdr:colOff>
      <xdr:row>36</xdr:row>
      <xdr:rowOff>141711</xdr:rowOff>
    </xdr:to>
    <xdr:sp macro="" textlink="">
      <xdr:nvSpPr>
        <xdr:cNvPr id="406" name="円/楕円 405"/>
        <xdr:cNvSpPr/>
      </xdr:nvSpPr>
      <xdr:spPr>
        <a:xfrm>
          <a:off x="15240000" y="621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34</xdr:row>
      <xdr:rowOff>151888</xdr:rowOff>
    </xdr:from>
    <xdr:ext cx="762000" cy="259045"/>
    <xdr:sp macro="" textlink="">
      <xdr:nvSpPr>
        <xdr:cNvPr id="407" name="テキスト ボックス 406"/>
        <xdr:cNvSpPr txBox="1"/>
      </xdr:nvSpPr>
      <xdr:spPr>
        <a:xfrm>
          <a:off x="14909800" y="598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20</xdr:col>
      <xdr:colOff>635000</xdr:colOff>
      <xdr:row>36</xdr:row>
      <xdr:rowOff>48154</xdr:rowOff>
    </xdr:from>
    <xdr:to>
      <xdr:col>21</xdr:col>
      <xdr:colOff>50800</xdr:colOff>
      <xdr:row>36</xdr:row>
      <xdr:rowOff>149754</xdr:rowOff>
    </xdr:to>
    <xdr:sp macro="" textlink="">
      <xdr:nvSpPr>
        <xdr:cNvPr id="408" name="円/楕円 407"/>
        <xdr:cNvSpPr/>
      </xdr:nvSpPr>
      <xdr:spPr>
        <a:xfrm>
          <a:off x="14351000" y="622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34</xdr:row>
      <xdr:rowOff>159931</xdr:rowOff>
    </xdr:from>
    <xdr:ext cx="762000" cy="259045"/>
    <xdr:sp macro="" textlink="">
      <xdr:nvSpPr>
        <xdr:cNvPr id="409" name="テキスト ボックス 408"/>
        <xdr:cNvSpPr txBox="1"/>
      </xdr:nvSpPr>
      <xdr:spPr>
        <a:xfrm>
          <a:off x="14020800" y="598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19</xdr:col>
      <xdr:colOff>431800</xdr:colOff>
      <xdr:row>36</xdr:row>
      <xdr:rowOff>72284</xdr:rowOff>
    </xdr:from>
    <xdr:to>
      <xdr:col>19</xdr:col>
      <xdr:colOff>533400</xdr:colOff>
      <xdr:row>37</xdr:row>
      <xdr:rowOff>2434</xdr:rowOff>
    </xdr:to>
    <xdr:sp macro="" textlink="">
      <xdr:nvSpPr>
        <xdr:cNvPr id="410" name="円/楕円 409"/>
        <xdr:cNvSpPr/>
      </xdr:nvSpPr>
      <xdr:spPr>
        <a:xfrm>
          <a:off x="13462000" y="624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12611</xdr:rowOff>
    </xdr:from>
    <xdr:ext cx="762000" cy="259045"/>
    <xdr:sp macro="" textlink="">
      <xdr:nvSpPr>
        <xdr:cNvPr id="411" name="テキスト ボックス 410"/>
        <xdr:cNvSpPr txBox="1"/>
      </xdr:nvSpPr>
      <xdr:spPr>
        <a:xfrm>
          <a:off x="13131800" y="601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[28.6%]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将来負担比率は、２</a:t>
          </a:r>
          <a:r>
            <a:rPr kumimoji="1" lang="ja-JP" altLang="en-US" sz="1300">
              <a:solidFill>
                <a:schemeClr val="dk1"/>
              </a:solidFill>
              <a:effectLst/>
              <a:latin typeface="+mn-lt"/>
              <a:ea typeface="+mn-ea"/>
              <a:cs typeface="+mn-cs"/>
            </a:rPr>
            <a:t>８</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６</a:t>
          </a:r>
          <a:r>
            <a:rPr kumimoji="1" lang="ja-JP" altLang="ja-JP" sz="1300">
              <a:solidFill>
                <a:schemeClr val="dk1"/>
              </a:solidFill>
              <a:effectLst/>
              <a:latin typeface="+mn-lt"/>
              <a:ea typeface="+mn-ea"/>
              <a:cs typeface="+mn-cs"/>
            </a:rPr>
            <a:t>％と類似団体平均を大きく下回っている。</a:t>
          </a:r>
          <a:r>
            <a:rPr kumimoji="1" lang="ja-JP" altLang="en-US" sz="1300">
              <a:solidFill>
                <a:schemeClr val="dk1"/>
              </a:solidFill>
              <a:effectLst/>
              <a:latin typeface="+mn-lt"/>
              <a:ea typeface="+mn-ea"/>
              <a:cs typeface="+mn-cs"/>
            </a:rPr>
            <a:t>最近上昇傾向にある要因として、主に臨時財政対策債の発行増による地方債の現在残高の増加によるものである。そのため、今</a:t>
          </a:r>
          <a:r>
            <a:rPr kumimoji="1" lang="ja-JP" altLang="ja-JP" sz="1300">
              <a:solidFill>
                <a:schemeClr val="dk1"/>
              </a:solidFill>
              <a:effectLst/>
              <a:latin typeface="+mn-lt"/>
              <a:ea typeface="+mn-ea"/>
              <a:cs typeface="+mn-cs"/>
            </a:rPr>
            <a:t>後</a:t>
          </a:r>
          <a:r>
            <a:rPr kumimoji="1" lang="ja-JP" altLang="en-US" sz="1300">
              <a:solidFill>
                <a:schemeClr val="dk1"/>
              </a:solidFill>
              <a:effectLst/>
              <a:latin typeface="+mn-lt"/>
              <a:ea typeface="+mn-ea"/>
              <a:cs typeface="+mn-cs"/>
            </a:rPr>
            <a:t>は交付税算入のある有利な地方債の活用と更なる発行額抑制により</a:t>
          </a:r>
          <a:r>
            <a:rPr kumimoji="1" lang="ja-JP" altLang="ja-JP" sz="1300">
              <a:solidFill>
                <a:schemeClr val="dk1"/>
              </a:solidFill>
              <a:effectLst/>
              <a:latin typeface="+mn-lt"/>
              <a:ea typeface="+mn-ea"/>
              <a:cs typeface="+mn-cs"/>
            </a:rPr>
            <a:t>将来世代への負担軽減を図り、引き続き適正な地方債管理に努める。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8" name="直線コネクタ 42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9" name="テキスト ボックス 42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0" name="直線コネクタ 42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1" name="テキスト ボックス 43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2" name="直線コネクタ 43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3" name="テキスト ボックス 43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4" name="直線コネクタ 43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5" name="テキスト ボックス 43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33731</xdr:rowOff>
    </xdr:to>
    <xdr:cxnSp macro="">
      <xdr:nvCxnSpPr>
        <xdr:cNvPr id="438" name="直線コネクタ 437"/>
        <xdr:cNvCxnSpPr/>
      </xdr:nvCxnSpPr>
      <xdr:spPr>
        <a:xfrm flipV="1">
          <a:off x="17018000" y="2451100"/>
          <a:ext cx="0" cy="15259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5808</xdr:rowOff>
    </xdr:from>
    <xdr:ext cx="762000" cy="259045"/>
    <xdr:sp macro="" textlink="">
      <xdr:nvSpPr>
        <xdr:cNvPr id="439" name="将来負担の状況最小値テキスト"/>
        <xdr:cNvSpPr txBox="1"/>
      </xdr:nvSpPr>
      <xdr:spPr>
        <a:xfrm>
          <a:off x="17106900" y="394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632.4</a:t>
          </a:r>
          <a:endParaRPr kumimoji="1" lang="ja-JP" altLang="en-US" sz="1000" b="1">
            <a:latin typeface="ＭＳ Ｐゴシック"/>
          </a:endParaRPr>
        </a:p>
      </xdr:txBody>
    </xdr:sp>
    <xdr:clientData/>
  </xdr:oneCellAnchor>
  <xdr:twoCellAnchor>
    <xdr:from>
      <xdr:col>24</xdr:col>
      <xdr:colOff>469900</xdr:colOff>
      <xdr:row>23</xdr:row>
      <xdr:rowOff>33731</xdr:rowOff>
    </xdr:from>
    <xdr:to>
      <xdr:col>24</xdr:col>
      <xdr:colOff>647700</xdr:colOff>
      <xdr:row>23</xdr:row>
      <xdr:rowOff>33731</xdr:rowOff>
    </xdr:to>
    <xdr:cxnSp macro="">
      <xdr:nvCxnSpPr>
        <xdr:cNvPr id="440" name="直線コネクタ 439"/>
        <xdr:cNvCxnSpPr/>
      </xdr:nvCxnSpPr>
      <xdr:spPr>
        <a:xfrm>
          <a:off x="16929100" y="3977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1"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2" name="直線コネクタ 441"/>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101232</xdr:rowOff>
    </xdr:from>
    <xdr:to>
      <xdr:col>24</xdr:col>
      <xdr:colOff>558800</xdr:colOff>
      <xdr:row>14</xdr:row>
      <xdr:rowOff>119812</xdr:rowOff>
    </xdr:to>
    <xdr:cxnSp macro="">
      <xdr:nvCxnSpPr>
        <xdr:cNvPr id="443" name="直線コネクタ 442"/>
        <xdr:cNvCxnSpPr/>
      </xdr:nvCxnSpPr>
      <xdr:spPr>
        <a:xfrm>
          <a:off x="16179800" y="2501532"/>
          <a:ext cx="838200" cy="1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113238</xdr:rowOff>
    </xdr:from>
    <xdr:ext cx="762000" cy="259045"/>
    <xdr:sp macro="" textlink="">
      <xdr:nvSpPr>
        <xdr:cNvPr id="444" name="将来負担の状況平均値テキスト"/>
        <xdr:cNvSpPr txBox="1"/>
      </xdr:nvSpPr>
      <xdr:spPr>
        <a:xfrm>
          <a:off x="17106900" y="2513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141161</xdr:rowOff>
    </xdr:from>
    <xdr:to>
      <xdr:col>24</xdr:col>
      <xdr:colOff>609600</xdr:colOff>
      <xdr:row>15</xdr:row>
      <xdr:rowOff>71311</xdr:rowOff>
    </xdr:to>
    <xdr:sp macro="" textlink="">
      <xdr:nvSpPr>
        <xdr:cNvPr id="445" name="フローチャート : 判断 444"/>
        <xdr:cNvSpPr/>
      </xdr:nvSpPr>
      <xdr:spPr>
        <a:xfrm>
          <a:off x="169672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74930</xdr:rowOff>
    </xdr:from>
    <xdr:to>
      <xdr:col>23</xdr:col>
      <xdr:colOff>406400</xdr:colOff>
      <xdr:row>14</xdr:row>
      <xdr:rowOff>101232</xdr:rowOff>
    </xdr:to>
    <xdr:cxnSp macro="">
      <xdr:nvCxnSpPr>
        <xdr:cNvPr id="446" name="直線コネクタ 445"/>
        <xdr:cNvCxnSpPr/>
      </xdr:nvCxnSpPr>
      <xdr:spPr>
        <a:xfrm>
          <a:off x="15290800" y="2475230"/>
          <a:ext cx="889000" cy="2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146710</xdr:rowOff>
    </xdr:from>
    <xdr:to>
      <xdr:col>23</xdr:col>
      <xdr:colOff>457200</xdr:colOff>
      <xdr:row>15</xdr:row>
      <xdr:rowOff>76860</xdr:rowOff>
    </xdr:to>
    <xdr:sp macro="" textlink="">
      <xdr:nvSpPr>
        <xdr:cNvPr id="447" name="フローチャート : 判断 446"/>
        <xdr:cNvSpPr/>
      </xdr:nvSpPr>
      <xdr:spPr>
        <a:xfrm>
          <a:off x="16129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61637</xdr:rowOff>
    </xdr:from>
    <xdr:ext cx="736600" cy="259045"/>
    <xdr:sp macro="" textlink="">
      <xdr:nvSpPr>
        <xdr:cNvPr id="448" name="テキスト ボックス 447"/>
        <xdr:cNvSpPr txBox="1"/>
      </xdr:nvSpPr>
      <xdr:spPr>
        <a:xfrm>
          <a:off x="15798800" y="2633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58039</xdr:rowOff>
    </xdr:from>
    <xdr:to>
      <xdr:col>22</xdr:col>
      <xdr:colOff>203200</xdr:colOff>
      <xdr:row>14</xdr:row>
      <xdr:rowOff>74930</xdr:rowOff>
    </xdr:to>
    <xdr:cxnSp macro="">
      <xdr:nvCxnSpPr>
        <xdr:cNvPr id="449" name="直線コネクタ 448"/>
        <xdr:cNvCxnSpPr/>
      </xdr:nvCxnSpPr>
      <xdr:spPr>
        <a:xfrm>
          <a:off x="14401800" y="2458339"/>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157569</xdr:rowOff>
    </xdr:from>
    <xdr:to>
      <xdr:col>22</xdr:col>
      <xdr:colOff>254000</xdr:colOff>
      <xdr:row>15</xdr:row>
      <xdr:rowOff>87719</xdr:rowOff>
    </xdr:to>
    <xdr:sp macro="" textlink="">
      <xdr:nvSpPr>
        <xdr:cNvPr id="450" name="フローチャート : 判断 449"/>
        <xdr:cNvSpPr/>
      </xdr:nvSpPr>
      <xdr:spPr>
        <a:xfrm>
          <a:off x="15240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72496</xdr:rowOff>
    </xdr:from>
    <xdr:ext cx="762000" cy="259045"/>
    <xdr:sp macro="" textlink="">
      <xdr:nvSpPr>
        <xdr:cNvPr id="451" name="テキスト ボックス 450"/>
        <xdr:cNvSpPr txBox="1"/>
      </xdr:nvSpPr>
      <xdr:spPr>
        <a:xfrm>
          <a:off x="14909800" y="2644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58039</xdr:rowOff>
    </xdr:from>
    <xdr:to>
      <xdr:col>21</xdr:col>
      <xdr:colOff>0</xdr:colOff>
      <xdr:row>14</xdr:row>
      <xdr:rowOff>67691</xdr:rowOff>
    </xdr:to>
    <xdr:cxnSp macro="">
      <xdr:nvCxnSpPr>
        <xdr:cNvPr id="452" name="直線コネクタ 451"/>
        <xdr:cNvCxnSpPr/>
      </xdr:nvCxnSpPr>
      <xdr:spPr>
        <a:xfrm flipV="1">
          <a:off x="13512800" y="2458339"/>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12421</xdr:rowOff>
    </xdr:from>
    <xdr:to>
      <xdr:col>21</xdr:col>
      <xdr:colOff>50800</xdr:colOff>
      <xdr:row>15</xdr:row>
      <xdr:rowOff>114021</xdr:rowOff>
    </xdr:to>
    <xdr:sp macro="" textlink="">
      <xdr:nvSpPr>
        <xdr:cNvPr id="453" name="フローチャート : 判断 452"/>
        <xdr:cNvSpPr/>
      </xdr:nvSpPr>
      <xdr:spPr>
        <a:xfrm>
          <a:off x="14351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98798</xdr:rowOff>
    </xdr:from>
    <xdr:ext cx="762000" cy="259045"/>
    <xdr:sp macro="" textlink="">
      <xdr:nvSpPr>
        <xdr:cNvPr id="454" name="テキスト ボックス 453"/>
        <xdr:cNvSpPr txBox="1"/>
      </xdr:nvSpPr>
      <xdr:spPr>
        <a:xfrm>
          <a:off x="14020800" y="267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41618</xdr:rowOff>
    </xdr:from>
    <xdr:to>
      <xdr:col>19</xdr:col>
      <xdr:colOff>533400</xdr:colOff>
      <xdr:row>15</xdr:row>
      <xdr:rowOff>143218</xdr:rowOff>
    </xdr:to>
    <xdr:sp macro="" textlink="">
      <xdr:nvSpPr>
        <xdr:cNvPr id="455" name="フローチャート : 判断 454"/>
        <xdr:cNvSpPr/>
      </xdr:nvSpPr>
      <xdr:spPr>
        <a:xfrm>
          <a:off x="13462000" y="261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127995</xdr:rowOff>
    </xdr:from>
    <xdr:ext cx="762000" cy="259045"/>
    <xdr:sp macro="" textlink="">
      <xdr:nvSpPr>
        <xdr:cNvPr id="456" name="テキスト ボックス 455"/>
        <xdr:cNvSpPr txBox="1"/>
      </xdr:nvSpPr>
      <xdr:spPr>
        <a:xfrm>
          <a:off x="13131800" y="269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69012</xdr:rowOff>
    </xdr:from>
    <xdr:to>
      <xdr:col>24</xdr:col>
      <xdr:colOff>609600</xdr:colOff>
      <xdr:row>14</xdr:row>
      <xdr:rowOff>170612</xdr:rowOff>
    </xdr:to>
    <xdr:sp macro="" textlink="">
      <xdr:nvSpPr>
        <xdr:cNvPr id="462" name="円/楕円 461"/>
        <xdr:cNvSpPr/>
      </xdr:nvSpPr>
      <xdr:spPr>
        <a:xfrm>
          <a:off x="16967200" y="246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161739</xdr:rowOff>
    </xdr:from>
    <xdr:ext cx="762000" cy="259045"/>
    <xdr:sp macro="" textlink="">
      <xdr:nvSpPr>
        <xdr:cNvPr id="463" name="将来負担の状況該当値テキスト"/>
        <xdr:cNvSpPr txBox="1"/>
      </xdr:nvSpPr>
      <xdr:spPr>
        <a:xfrm>
          <a:off x="17106900" y="239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50432</xdr:rowOff>
    </xdr:from>
    <xdr:to>
      <xdr:col>23</xdr:col>
      <xdr:colOff>457200</xdr:colOff>
      <xdr:row>14</xdr:row>
      <xdr:rowOff>152032</xdr:rowOff>
    </xdr:to>
    <xdr:sp macro="" textlink="">
      <xdr:nvSpPr>
        <xdr:cNvPr id="464" name="円/楕円 463"/>
        <xdr:cNvSpPr/>
      </xdr:nvSpPr>
      <xdr:spPr>
        <a:xfrm>
          <a:off x="16129000" y="245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162209</xdr:rowOff>
    </xdr:from>
    <xdr:ext cx="736600" cy="259045"/>
    <xdr:sp macro="" textlink="">
      <xdr:nvSpPr>
        <xdr:cNvPr id="465" name="テキスト ボックス 464"/>
        <xdr:cNvSpPr txBox="1"/>
      </xdr:nvSpPr>
      <xdr:spPr>
        <a:xfrm>
          <a:off x="15798800" y="2219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24130</xdr:rowOff>
    </xdr:from>
    <xdr:to>
      <xdr:col>22</xdr:col>
      <xdr:colOff>254000</xdr:colOff>
      <xdr:row>14</xdr:row>
      <xdr:rowOff>125730</xdr:rowOff>
    </xdr:to>
    <xdr:sp macro="" textlink="">
      <xdr:nvSpPr>
        <xdr:cNvPr id="466" name="円/楕円 465"/>
        <xdr:cNvSpPr/>
      </xdr:nvSpPr>
      <xdr:spPr>
        <a:xfrm>
          <a:off x="15240000" y="242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135907</xdr:rowOff>
    </xdr:from>
    <xdr:ext cx="762000" cy="259045"/>
    <xdr:sp macro="" textlink="">
      <xdr:nvSpPr>
        <xdr:cNvPr id="467" name="テキスト ボックス 466"/>
        <xdr:cNvSpPr txBox="1"/>
      </xdr:nvSpPr>
      <xdr:spPr>
        <a:xfrm>
          <a:off x="14909800" y="219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7239</xdr:rowOff>
    </xdr:from>
    <xdr:to>
      <xdr:col>21</xdr:col>
      <xdr:colOff>50800</xdr:colOff>
      <xdr:row>14</xdr:row>
      <xdr:rowOff>108839</xdr:rowOff>
    </xdr:to>
    <xdr:sp macro="" textlink="">
      <xdr:nvSpPr>
        <xdr:cNvPr id="468" name="円/楕円 467"/>
        <xdr:cNvSpPr/>
      </xdr:nvSpPr>
      <xdr:spPr>
        <a:xfrm>
          <a:off x="14351000" y="240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119016</xdr:rowOff>
    </xdr:from>
    <xdr:ext cx="762000" cy="259045"/>
    <xdr:sp macro="" textlink="">
      <xdr:nvSpPr>
        <xdr:cNvPr id="469" name="テキスト ボックス 468"/>
        <xdr:cNvSpPr txBox="1"/>
      </xdr:nvSpPr>
      <xdr:spPr>
        <a:xfrm>
          <a:off x="14020800" y="217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16891</xdr:rowOff>
    </xdr:from>
    <xdr:to>
      <xdr:col>19</xdr:col>
      <xdr:colOff>533400</xdr:colOff>
      <xdr:row>14</xdr:row>
      <xdr:rowOff>118491</xdr:rowOff>
    </xdr:to>
    <xdr:sp macro="" textlink="">
      <xdr:nvSpPr>
        <xdr:cNvPr id="470" name="円/楕円 469"/>
        <xdr:cNvSpPr/>
      </xdr:nvSpPr>
      <xdr:spPr>
        <a:xfrm>
          <a:off x="13462000" y="241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128668</xdr:rowOff>
    </xdr:from>
    <xdr:ext cx="762000" cy="259045"/>
    <xdr:sp macro="" textlink="">
      <xdr:nvSpPr>
        <xdr:cNvPr id="471" name="テキスト ボックス 470"/>
        <xdr:cNvSpPr txBox="1"/>
      </xdr:nvSpPr>
      <xdr:spPr>
        <a:xfrm>
          <a:off x="13131800" y="218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岐阜県本巣市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35,175
34,707
374.65
16,008,005
14,978,496
886,163
10,783,212
16,209,859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28.6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類似団体平均と比較すると、人件費に係る経常収支比率は低くなっている。要因としては、</a:t>
          </a:r>
          <a:r>
            <a:rPr kumimoji="1" lang="ja-JP" altLang="en-US" sz="1300">
              <a:solidFill>
                <a:schemeClr val="dk1"/>
              </a:solidFill>
              <a:effectLst/>
              <a:latin typeface="+mn-lt"/>
              <a:ea typeface="+mn-ea"/>
              <a:cs typeface="+mn-cs"/>
            </a:rPr>
            <a:t>市町村合併以降の計画的な職員数削減による人件費の抑制を行った</a:t>
          </a:r>
          <a:r>
            <a:rPr kumimoji="1" lang="ja-JP" altLang="ja-JP" sz="1300">
              <a:solidFill>
                <a:schemeClr val="dk1"/>
              </a:solidFill>
              <a:effectLst/>
              <a:latin typeface="+mn-lt"/>
              <a:ea typeface="+mn-ea"/>
              <a:cs typeface="+mn-cs"/>
            </a:rPr>
            <a:t>こと</a:t>
          </a:r>
          <a:r>
            <a:rPr kumimoji="1" lang="ja-JP" altLang="en-US" sz="1300">
              <a:solidFill>
                <a:schemeClr val="dk1"/>
              </a:solidFill>
              <a:effectLst/>
              <a:latin typeface="+mn-lt"/>
              <a:ea typeface="+mn-ea"/>
              <a:cs typeface="+mn-cs"/>
            </a:rPr>
            <a:t>で</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類似団体と比較して低くなっている。</a:t>
          </a:r>
          <a:r>
            <a:rPr kumimoji="1" lang="ja-JP" altLang="ja-JP" sz="1300">
              <a:solidFill>
                <a:schemeClr val="dk1"/>
              </a:solidFill>
              <a:effectLst/>
              <a:latin typeface="+mn-lt"/>
              <a:ea typeface="+mn-ea"/>
              <a:cs typeface="+mn-cs"/>
            </a:rPr>
            <a:t>今後も本巣市定員適正化計画により、定員管理・給与の適正化を図り、人件費の抑制に努める。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40</xdr:row>
      <xdr:rowOff>127000</xdr:rowOff>
    </xdr:to>
    <xdr:cxnSp macro="">
      <xdr:nvCxnSpPr>
        <xdr:cNvPr id="61" name="直線コネクタ 60"/>
        <xdr:cNvCxnSpPr/>
      </xdr:nvCxnSpPr>
      <xdr:spPr>
        <a:xfrm flipV="1">
          <a:off x="4826000" y="57353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157480</xdr:rowOff>
    </xdr:from>
    <xdr:to>
      <xdr:col>7</xdr:col>
      <xdr:colOff>15875</xdr:colOff>
      <xdr:row>35</xdr:row>
      <xdr:rowOff>1270</xdr:rowOff>
    </xdr:to>
    <xdr:cxnSp macro="">
      <xdr:nvCxnSpPr>
        <xdr:cNvPr id="66" name="直線コネクタ 65"/>
        <xdr:cNvCxnSpPr/>
      </xdr:nvCxnSpPr>
      <xdr:spPr>
        <a:xfrm>
          <a:off x="3987800" y="59867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63517</xdr:rowOff>
    </xdr:from>
    <xdr:ext cx="762000" cy="259045"/>
    <xdr:sp macro="" textlink="">
      <xdr:nvSpPr>
        <xdr:cNvPr id="67" name="人件費平均値テキスト"/>
        <xdr:cNvSpPr txBox="1"/>
      </xdr:nvSpPr>
      <xdr:spPr>
        <a:xfrm>
          <a:off x="4914900" y="6235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91440</xdr:rowOff>
    </xdr:from>
    <xdr:to>
      <xdr:col>7</xdr:col>
      <xdr:colOff>66675</xdr:colOff>
      <xdr:row>37</xdr:row>
      <xdr:rowOff>21590</xdr:rowOff>
    </xdr:to>
    <xdr:sp macro="" textlink="">
      <xdr:nvSpPr>
        <xdr:cNvPr id="68" name="フローチャート :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50800</xdr:rowOff>
    </xdr:from>
    <xdr:to>
      <xdr:col>5</xdr:col>
      <xdr:colOff>549275</xdr:colOff>
      <xdr:row>34</xdr:row>
      <xdr:rowOff>157480</xdr:rowOff>
    </xdr:to>
    <xdr:cxnSp macro="">
      <xdr:nvCxnSpPr>
        <xdr:cNvPr id="69" name="直線コネクタ 68"/>
        <xdr:cNvCxnSpPr/>
      </xdr:nvCxnSpPr>
      <xdr:spPr>
        <a:xfrm>
          <a:off x="3098800" y="58801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99060</xdr:rowOff>
    </xdr:from>
    <xdr:to>
      <xdr:col>5</xdr:col>
      <xdr:colOff>600075</xdr:colOff>
      <xdr:row>37</xdr:row>
      <xdr:rowOff>29210</xdr:rowOff>
    </xdr:to>
    <xdr:sp macro="" textlink="">
      <xdr:nvSpPr>
        <xdr:cNvPr id="70" name="フローチャート :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13987</xdr:rowOff>
    </xdr:from>
    <xdr:ext cx="736600" cy="259045"/>
    <xdr:sp macro="" textlink="">
      <xdr:nvSpPr>
        <xdr:cNvPr id="71" name="テキスト ボックス 70"/>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50800</xdr:rowOff>
    </xdr:from>
    <xdr:to>
      <xdr:col>4</xdr:col>
      <xdr:colOff>346075</xdr:colOff>
      <xdr:row>34</xdr:row>
      <xdr:rowOff>104140</xdr:rowOff>
    </xdr:to>
    <xdr:cxnSp macro="">
      <xdr:nvCxnSpPr>
        <xdr:cNvPr id="72" name="直線コネクタ 71"/>
        <xdr:cNvCxnSpPr/>
      </xdr:nvCxnSpPr>
      <xdr:spPr>
        <a:xfrm flipV="1">
          <a:off x="2209800" y="58801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170197</xdr:rowOff>
    </xdr:from>
    <xdr:ext cx="762000" cy="259045"/>
    <xdr:sp macro="" textlink="">
      <xdr:nvSpPr>
        <xdr:cNvPr id="74" name="テキスト ボックス 73"/>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104140</xdr:rowOff>
    </xdr:from>
    <xdr:to>
      <xdr:col>3</xdr:col>
      <xdr:colOff>142875</xdr:colOff>
      <xdr:row>35</xdr:row>
      <xdr:rowOff>39370</xdr:rowOff>
    </xdr:to>
    <xdr:cxnSp macro="">
      <xdr:nvCxnSpPr>
        <xdr:cNvPr id="75" name="直線コネクタ 74"/>
        <xdr:cNvCxnSpPr/>
      </xdr:nvCxnSpPr>
      <xdr:spPr>
        <a:xfrm flipV="1">
          <a:off x="1320800" y="59334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152400</xdr:rowOff>
    </xdr:from>
    <xdr:to>
      <xdr:col>3</xdr:col>
      <xdr:colOff>193675</xdr:colOff>
      <xdr:row>37</xdr:row>
      <xdr:rowOff>82550</xdr:rowOff>
    </xdr:to>
    <xdr:sp macro="" textlink="">
      <xdr:nvSpPr>
        <xdr:cNvPr id="76" name="フローチャート : 判断 75"/>
        <xdr:cNvSpPr/>
      </xdr:nvSpPr>
      <xdr:spPr>
        <a:xfrm>
          <a:off x="2159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67327</xdr:rowOff>
    </xdr:from>
    <xdr:ext cx="762000" cy="259045"/>
    <xdr:sp macro="" textlink="">
      <xdr:nvSpPr>
        <xdr:cNvPr id="77" name="テキスト ボックス 76"/>
        <xdr:cNvSpPr txBox="1"/>
      </xdr:nvSpPr>
      <xdr:spPr>
        <a:xfrm>
          <a:off x="1828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78" name="フローチャート : 判断 77"/>
        <xdr:cNvSpPr/>
      </xdr:nvSpPr>
      <xdr:spPr>
        <a:xfrm>
          <a:off x="1270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97807</xdr:rowOff>
    </xdr:from>
    <xdr:ext cx="762000" cy="259045"/>
    <xdr:sp macro="" textlink="">
      <xdr:nvSpPr>
        <xdr:cNvPr id="79" name="テキスト ボックス 78"/>
        <xdr:cNvSpPr txBox="1"/>
      </xdr:nvSpPr>
      <xdr:spPr>
        <a:xfrm>
          <a:off x="939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121920</xdr:rowOff>
    </xdr:from>
    <xdr:to>
      <xdr:col>7</xdr:col>
      <xdr:colOff>66675</xdr:colOff>
      <xdr:row>35</xdr:row>
      <xdr:rowOff>52070</xdr:rowOff>
    </xdr:to>
    <xdr:sp macro="" textlink="">
      <xdr:nvSpPr>
        <xdr:cNvPr id="85" name="円/楕円 84"/>
        <xdr:cNvSpPr/>
      </xdr:nvSpPr>
      <xdr:spPr>
        <a:xfrm>
          <a:off x="47752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138447</xdr:rowOff>
    </xdr:from>
    <xdr:ext cx="762000" cy="259045"/>
    <xdr:sp macro="" textlink="">
      <xdr:nvSpPr>
        <xdr:cNvPr id="86" name="人件費該当値テキスト"/>
        <xdr:cNvSpPr txBox="1"/>
      </xdr:nvSpPr>
      <xdr:spPr>
        <a:xfrm>
          <a:off x="49149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106680</xdr:rowOff>
    </xdr:from>
    <xdr:to>
      <xdr:col>5</xdr:col>
      <xdr:colOff>600075</xdr:colOff>
      <xdr:row>35</xdr:row>
      <xdr:rowOff>36830</xdr:rowOff>
    </xdr:to>
    <xdr:sp macro="" textlink="">
      <xdr:nvSpPr>
        <xdr:cNvPr id="87" name="円/楕円 86"/>
        <xdr:cNvSpPr/>
      </xdr:nvSpPr>
      <xdr:spPr>
        <a:xfrm>
          <a:off x="3937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47007</xdr:rowOff>
    </xdr:from>
    <xdr:ext cx="736600" cy="259045"/>
    <xdr:sp macro="" textlink="">
      <xdr:nvSpPr>
        <xdr:cNvPr id="88" name="テキスト ボックス 87"/>
        <xdr:cNvSpPr txBox="1"/>
      </xdr:nvSpPr>
      <xdr:spPr>
        <a:xfrm>
          <a:off x="3606800" y="570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0</xdr:rowOff>
    </xdr:from>
    <xdr:to>
      <xdr:col>4</xdr:col>
      <xdr:colOff>396875</xdr:colOff>
      <xdr:row>34</xdr:row>
      <xdr:rowOff>101600</xdr:rowOff>
    </xdr:to>
    <xdr:sp macro="" textlink="">
      <xdr:nvSpPr>
        <xdr:cNvPr id="89" name="円/楕円 88"/>
        <xdr:cNvSpPr/>
      </xdr:nvSpPr>
      <xdr:spPr>
        <a:xfrm>
          <a:off x="3048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111777</xdr:rowOff>
    </xdr:from>
    <xdr:ext cx="762000" cy="259045"/>
    <xdr:sp macro="" textlink="">
      <xdr:nvSpPr>
        <xdr:cNvPr id="90" name="テキスト ボックス 89"/>
        <xdr:cNvSpPr txBox="1"/>
      </xdr:nvSpPr>
      <xdr:spPr>
        <a:xfrm>
          <a:off x="2717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53340</xdr:rowOff>
    </xdr:from>
    <xdr:to>
      <xdr:col>3</xdr:col>
      <xdr:colOff>193675</xdr:colOff>
      <xdr:row>34</xdr:row>
      <xdr:rowOff>154940</xdr:rowOff>
    </xdr:to>
    <xdr:sp macro="" textlink="">
      <xdr:nvSpPr>
        <xdr:cNvPr id="91" name="円/楕円 90"/>
        <xdr:cNvSpPr/>
      </xdr:nvSpPr>
      <xdr:spPr>
        <a:xfrm>
          <a:off x="2159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165117</xdr:rowOff>
    </xdr:from>
    <xdr:ext cx="762000" cy="259045"/>
    <xdr:sp macro="" textlink="">
      <xdr:nvSpPr>
        <xdr:cNvPr id="92" name="テキスト ボックス 91"/>
        <xdr:cNvSpPr txBox="1"/>
      </xdr:nvSpPr>
      <xdr:spPr>
        <a:xfrm>
          <a:off x="1828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160020</xdr:rowOff>
    </xdr:from>
    <xdr:to>
      <xdr:col>1</xdr:col>
      <xdr:colOff>676275</xdr:colOff>
      <xdr:row>35</xdr:row>
      <xdr:rowOff>90170</xdr:rowOff>
    </xdr:to>
    <xdr:sp macro="" textlink="">
      <xdr:nvSpPr>
        <xdr:cNvPr id="93" name="円/楕円 92"/>
        <xdr:cNvSpPr/>
      </xdr:nvSpPr>
      <xdr:spPr>
        <a:xfrm>
          <a:off x="1270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100347</xdr:rowOff>
    </xdr:from>
    <xdr:ext cx="762000" cy="259045"/>
    <xdr:sp macro="" textlink="">
      <xdr:nvSpPr>
        <xdr:cNvPr id="94" name="テキスト ボックス 93"/>
        <xdr:cNvSpPr txBox="1"/>
      </xdr:nvSpPr>
      <xdr:spPr>
        <a:xfrm>
          <a:off x="939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117/119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類似団体平均と比較すると、物件費に係る経常収支比率が高くなっている</a:t>
          </a:r>
          <a:r>
            <a:rPr kumimoji="1" lang="ja-JP" altLang="en-US" sz="1200">
              <a:solidFill>
                <a:schemeClr val="dk1"/>
              </a:solidFill>
              <a:effectLst/>
              <a:latin typeface="+mn-lt"/>
              <a:ea typeface="+mn-ea"/>
              <a:cs typeface="+mn-cs"/>
            </a:rPr>
            <a:t>。その要因として</a:t>
          </a:r>
          <a:r>
            <a:rPr kumimoji="1" lang="ja-JP" altLang="ja-JP" sz="1200">
              <a:solidFill>
                <a:schemeClr val="dk1"/>
              </a:solidFill>
              <a:effectLst/>
              <a:latin typeface="+mn-lt"/>
              <a:ea typeface="+mn-ea"/>
              <a:cs typeface="+mn-cs"/>
            </a:rPr>
            <a:t>は、主に「市域が南北に長い地理的要因」により、合併後も各種公共施設を多く配置しており、施設を維持するための経費が増加していることや、</a:t>
          </a:r>
          <a:r>
            <a:rPr kumimoji="1" lang="ja-JP" altLang="en-US" sz="1200">
              <a:solidFill>
                <a:schemeClr val="dk1"/>
              </a:solidFill>
              <a:effectLst/>
              <a:latin typeface="+mn-lt"/>
              <a:ea typeface="+mn-ea"/>
              <a:cs typeface="+mn-cs"/>
            </a:rPr>
            <a:t>職員数削減</a:t>
          </a:r>
          <a:r>
            <a:rPr kumimoji="1" lang="ja-JP" altLang="ja-JP" sz="1200">
              <a:solidFill>
                <a:schemeClr val="dk1"/>
              </a:solidFill>
              <a:effectLst/>
              <a:latin typeface="+mn-lt"/>
              <a:ea typeface="+mn-ea"/>
              <a:cs typeface="+mn-cs"/>
            </a:rPr>
            <a:t>により、人件費から委託料</a:t>
          </a:r>
          <a:r>
            <a:rPr kumimoji="1" lang="ja-JP" altLang="en-US" sz="1200">
              <a:solidFill>
                <a:schemeClr val="dk1"/>
              </a:solidFill>
              <a:effectLst/>
              <a:latin typeface="+mn-lt"/>
              <a:ea typeface="+mn-ea"/>
              <a:cs typeface="+mn-cs"/>
            </a:rPr>
            <a:t>（物件費</a:t>
          </a:r>
          <a:r>
            <a:rPr kumimoji="1" lang="ja-JP" altLang="ja-JP" sz="1200">
              <a:solidFill>
                <a:schemeClr val="dk1"/>
              </a:solidFill>
              <a:effectLst/>
              <a:latin typeface="+mn-lt"/>
              <a:ea typeface="+mn-ea"/>
              <a:cs typeface="+mn-cs"/>
            </a:rPr>
            <a:t>）へシフトしていること</a:t>
          </a:r>
          <a:r>
            <a:rPr kumimoji="1" lang="ja-JP" altLang="en-US" sz="1200">
              <a:solidFill>
                <a:schemeClr val="dk1"/>
              </a:solidFill>
              <a:effectLst/>
              <a:latin typeface="+mn-lt"/>
              <a:ea typeface="+mn-ea"/>
              <a:cs typeface="+mn-cs"/>
            </a:rPr>
            <a:t>が挙げられる。</a:t>
          </a:r>
          <a:r>
            <a:rPr kumimoji="1" lang="ja-JP" altLang="ja-JP" sz="1200">
              <a:solidFill>
                <a:schemeClr val="dk1"/>
              </a:solidFill>
              <a:effectLst/>
              <a:latin typeface="+mn-lt"/>
              <a:ea typeface="+mn-ea"/>
              <a:cs typeface="+mn-cs"/>
            </a:rPr>
            <a:t>今後は事務事業評価により「抜本的な事業のあり方」等を検証するとともに、</a:t>
          </a:r>
          <a:r>
            <a:rPr kumimoji="1" lang="ja-JP" altLang="en-US" sz="1200">
              <a:solidFill>
                <a:schemeClr val="dk1"/>
              </a:solidFill>
              <a:effectLst/>
              <a:latin typeface="+mn-lt"/>
              <a:ea typeface="+mn-ea"/>
              <a:cs typeface="+mn-cs"/>
            </a:rPr>
            <a:t>「公共施設再配置計画」策定により</a:t>
          </a:r>
          <a:r>
            <a:rPr kumimoji="1" lang="ja-JP" altLang="ja-JP" sz="1200">
              <a:solidFill>
                <a:schemeClr val="dk1"/>
              </a:solidFill>
              <a:effectLst/>
              <a:latin typeface="+mn-lt"/>
              <a:ea typeface="+mn-ea"/>
              <a:cs typeface="+mn-cs"/>
            </a:rPr>
            <a:t>既存施設の統廃合等を進め物件費の縮減に努める。</a:t>
          </a:r>
          <a:endParaRPr lang="ja-JP" altLang="ja-JP" sz="12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132443</xdr:rowOff>
    </xdr:to>
    <xdr:cxnSp macro="">
      <xdr:nvCxnSpPr>
        <xdr:cNvPr id="124" name="直線コネクタ 123"/>
        <xdr:cNvCxnSpPr/>
      </xdr:nvCxnSpPr>
      <xdr:spPr>
        <a:xfrm flipV="1">
          <a:off x="16510000" y="2102757"/>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104520</xdr:rowOff>
    </xdr:from>
    <xdr:ext cx="762000" cy="259045"/>
    <xdr:sp macro="" textlink="">
      <xdr:nvSpPr>
        <xdr:cNvPr id="125" name="物件費最小値テキスト"/>
        <xdr:cNvSpPr txBox="1"/>
      </xdr:nvSpPr>
      <xdr:spPr>
        <a:xfrm>
          <a:off x="16598900" y="353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628650</xdr:colOff>
      <xdr:row>20</xdr:row>
      <xdr:rowOff>132443</xdr:rowOff>
    </xdr:from>
    <xdr:to>
      <xdr:col>24</xdr:col>
      <xdr:colOff>120650</xdr:colOff>
      <xdr:row>20</xdr:row>
      <xdr:rowOff>132443</xdr:rowOff>
    </xdr:to>
    <xdr:cxnSp macro="">
      <xdr:nvCxnSpPr>
        <xdr:cNvPr id="126" name="直線コネクタ 125"/>
        <xdr:cNvCxnSpPr/>
      </xdr:nvCxnSpPr>
      <xdr:spPr>
        <a:xfrm>
          <a:off x="16421100" y="3561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7"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8" name="直線コネクタ 127"/>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20</xdr:row>
      <xdr:rowOff>67128</xdr:rowOff>
    </xdr:from>
    <xdr:to>
      <xdr:col>24</xdr:col>
      <xdr:colOff>31750</xdr:colOff>
      <xdr:row>21</xdr:row>
      <xdr:rowOff>4536</xdr:rowOff>
    </xdr:to>
    <xdr:cxnSp macro="">
      <xdr:nvCxnSpPr>
        <xdr:cNvPr id="129" name="直線コネクタ 128"/>
        <xdr:cNvCxnSpPr/>
      </xdr:nvCxnSpPr>
      <xdr:spPr>
        <a:xfrm flipV="1">
          <a:off x="15671800" y="3496128"/>
          <a:ext cx="8382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87284</xdr:rowOff>
    </xdr:from>
    <xdr:ext cx="762000" cy="259045"/>
    <xdr:sp macro="" textlink="">
      <xdr:nvSpPr>
        <xdr:cNvPr id="130" name="物件費平均値テキスト"/>
        <xdr:cNvSpPr txBox="1"/>
      </xdr:nvSpPr>
      <xdr:spPr>
        <a:xfrm>
          <a:off x="16598900" y="2659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31" name="フローチャート :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64407</xdr:rowOff>
    </xdr:from>
    <xdr:to>
      <xdr:col>22</xdr:col>
      <xdr:colOff>565150</xdr:colOff>
      <xdr:row>21</xdr:row>
      <xdr:rowOff>4536</xdr:rowOff>
    </xdr:to>
    <xdr:cxnSp macro="">
      <xdr:nvCxnSpPr>
        <xdr:cNvPr id="132" name="直線コネクタ 131"/>
        <xdr:cNvCxnSpPr/>
      </xdr:nvCxnSpPr>
      <xdr:spPr>
        <a:xfrm>
          <a:off x="14782800" y="3321957"/>
          <a:ext cx="889000" cy="28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3" name="フローチャート : 判断 132"/>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43741</xdr:rowOff>
    </xdr:from>
    <xdr:ext cx="736600" cy="259045"/>
    <xdr:sp macro="" textlink="">
      <xdr:nvSpPr>
        <xdr:cNvPr id="134" name="テキスト ボックス 133"/>
        <xdr:cNvSpPr txBox="1"/>
      </xdr:nvSpPr>
      <xdr:spPr>
        <a:xfrm>
          <a:off x="15290800" y="2615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19</xdr:row>
      <xdr:rowOff>53522</xdr:rowOff>
    </xdr:from>
    <xdr:to>
      <xdr:col>21</xdr:col>
      <xdr:colOff>361950</xdr:colOff>
      <xdr:row>19</xdr:row>
      <xdr:rowOff>64407</xdr:rowOff>
    </xdr:to>
    <xdr:cxnSp macro="">
      <xdr:nvCxnSpPr>
        <xdr:cNvPr id="135" name="直線コネクタ 134"/>
        <xdr:cNvCxnSpPr/>
      </xdr:nvCxnSpPr>
      <xdr:spPr>
        <a:xfrm>
          <a:off x="13893800" y="33110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48986</xdr:rowOff>
    </xdr:from>
    <xdr:to>
      <xdr:col>21</xdr:col>
      <xdr:colOff>412750</xdr:colOff>
      <xdr:row>16</xdr:row>
      <xdr:rowOff>150586</xdr:rowOff>
    </xdr:to>
    <xdr:sp macro="" textlink="">
      <xdr:nvSpPr>
        <xdr:cNvPr id="136" name="フローチャート : 判断 135"/>
        <xdr:cNvSpPr/>
      </xdr:nvSpPr>
      <xdr:spPr>
        <a:xfrm>
          <a:off x="14732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160763</xdr:rowOff>
    </xdr:from>
    <xdr:ext cx="762000" cy="259045"/>
    <xdr:sp macro="" textlink="">
      <xdr:nvSpPr>
        <xdr:cNvPr id="137" name="テキスト ボックス 136"/>
        <xdr:cNvSpPr txBox="1"/>
      </xdr:nvSpPr>
      <xdr:spPr>
        <a:xfrm>
          <a:off x="14401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19</xdr:row>
      <xdr:rowOff>53522</xdr:rowOff>
    </xdr:from>
    <xdr:to>
      <xdr:col>20</xdr:col>
      <xdr:colOff>158750</xdr:colOff>
      <xdr:row>19</xdr:row>
      <xdr:rowOff>64407</xdr:rowOff>
    </xdr:to>
    <xdr:cxnSp macro="">
      <xdr:nvCxnSpPr>
        <xdr:cNvPr id="138" name="直線コネクタ 137"/>
        <xdr:cNvCxnSpPr/>
      </xdr:nvCxnSpPr>
      <xdr:spPr>
        <a:xfrm flipV="1">
          <a:off x="13004800" y="33110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5443</xdr:rowOff>
    </xdr:from>
    <xdr:to>
      <xdr:col>20</xdr:col>
      <xdr:colOff>209550</xdr:colOff>
      <xdr:row>16</xdr:row>
      <xdr:rowOff>107043</xdr:rowOff>
    </xdr:to>
    <xdr:sp macro="" textlink="">
      <xdr:nvSpPr>
        <xdr:cNvPr id="139" name="フローチャート : 判断 138"/>
        <xdr:cNvSpPr/>
      </xdr:nvSpPr>
      <xdr:spPr>
        <a:xfrm>
          <a:off x="13843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117220</xdr:rowOff>
    </xdr:from>
    <xdr:ext cx="762000" cy="259045"/>
    <xdr:sp macro="" textlink="">
      <xdr:nvSpPr>
        <xdr:cNvPr id="140" name="テキスト ボックス 139"/>
        <xdr:cNvSpPr txBox="1"/>
      </xdr:nvSpPr>
      <xdr:spPr>
        <a:xfrm>
          <a:off x="13512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41" name="フローチャート : 判断 140"/>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84563</xdr:rowOff>
    </xdr:from>
    <xdr:ext cx="762000" cy="259045"/>
    <xdr:sp macro="" textlink="">
      <xdr:nvSpPr>
        <xdr:cNvPr id="142" name="テキスト ボックス 141"/>
        <xdr:cNvSpPr txBox="1"/>
      </xdr:nvSpPr>
      <xdr:spPr>
        <a:xfrm>
          <a:off x="12623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20</xdr:row>
      <xdr:rowOff>16328</xdr:rowOff>
    </xdr:from>
    <xdr:to>
      <xdr:col>24</xdr:col>
      <xdr:colOff>82550</xdr:colOff>
      <xdr:row>20</xdr:row>
      <xdr:rowOff>117928</xdr:rowOff>
    </xdr:to>
    <xdr:sp macro="" textlink="">
      <xdr:nvSpPr>
        <xdr:cNvPr id="148" name="円/楕円 147"/>
        <xdr:cNvSpPr/>
      </xdr:nvSpPr>
      <xdr:spPr>
        <a:xfrm>
          <a:off x="16459200" y="344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96355</xdr:rowOff>
    </xdr:from>
    <xdr:ext cx="762000" cy="259045"/>
    <xdr:sp macro="" textlink="">
      <xdr:nvSpPr>
        <xdr:cNvPr id="149" name="物件費該当値テキスト"/>
        <xdr:cNvSpPr txBox="1"/>
      </xdr:nvSpPr>
      <xdr:spPr>
        <a:xfrm>
          <a:off x="16598900" y="335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22</xdr:col>
      <xdr:colOff>514350</xdr:colOff>
      <xdr:row>20</xdr:row>
      <xdr:rowOff>125186</xdr:rowOff>
    </xdr:from>
    <xdr:to>
      <xdr:col>22</xdr:col>
      <xdr:colOff>615950</xdr:colOff>
      <xdr:row>21</xdr:row>
      <xdr:rowOff>55336</xdr:rowOff>
    </xdr:to>
    <xdr:sp macro="" textlink="">
      <xdr:nvSpPr>
        <xdr:cNvPr id="150" name="円/楕円 149"/>
        <xdr:cNvSpPr/>
      </xdr:nvSpPr>
      <xdr:spPr>
        <a:xfrm>
          <a:off x="15621000" y="355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21</xdr:row>
      <xdr:rowOff>40113</xdr:rowOff>
    </xdr:from>
    <xdr:ext cx="736600" cy="259045"/>
    <xdr:sp macro="" textlink="">
      <xdr:nvSpPr>
        <xdr:cNvPr id="151" name="テキスト ボックス 150"/>
        <xdr:cNvSpPr txBox="1"/>
      </xdr:nvSpPr>
      <xdr:spPr>
        <a:xfrm>
          <a:off x="15290800" y="3640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13607</xdr:rowOff>
    </xdr:from>
    <xdr:to>
      <xdr:col>21</xdr:col>
      <xdr:colOff>412750</xdr:colOff>
      <xdr:row>19</xdr:row>
      <xdr:rowOff>115207</xdr:rowOff>
    </xdr:to>
    <xdr:sp macro="" textlink="">
      <xdr:nvSpPr>
        <xdr:cNvPr id="152" name="円/楕円 151"/>
        <xdr:cNvSpPr/>
      </xdr:nvSpPr>
      <xdr:spPr>
        <a:xfrm>
          <a:off x="14732000" y="327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99984</xdr:rowOff>
    </xdr:from>
    <xdr:ext cx="762000" cy="259045"/>
    <xdr:sp macro="" textlink="">
      <xdr:nvSpPr>
        <xdr:cNvPr id="153" name="テキスト ボックス 152"/>
        <xdr:cNvSpPr txBox="1"/>
      </xdr:nvSpPr>
      <xdr:spPr>
        <a:xfrm>
          <a:off x="14401800" y="335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20</xdr:col>
      <xdr:colOff>107950</xdr:colOff>
      <xdr:row>19</xdr:row>
      <xdr:rowOff>2722</xdr:rowOff>
    </xdr:from>
    <xdr:to>
      <xdr:col>20</xdr:col>
      <xdr:colOff>209550</xdr:colOff>
      <xdr:row>19</xdr:row>
      <xdr:rowOff>104322</xdr:rowOff>
    </xdr:to>
    <xdr:sp macro="" textlink="">
      <xdr:nvSpPr>
        <xdr:cNvPr id="154" name="円/楕円 153"/>
        <xdr:cNvSpPr/>
      </xdr:nvSpPr>
      <xdr:spPr>
        <a:xfrm>
          <a:off x="13843000" y="326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89099</xdr:rowOff>
    </xdr:from>
    <xdr:ext cx="762000" cy="259045"/>
    <xdr:sp macro="" textlink="">
      <xdr:nvSpPr>
        <xdr:cNvPr id="155" name="テキスト ボックス 154"/>
        <xdr:cNvSpPr txBox="1"/>
      </xdr:nvSpPr>
      <xdr:spPr>
        <a:xfrm>
          <a:off x="13512800" y="334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590550</xdr:colOff>
      <xdr:row>19</xdr:row>
      <xdr:rowOff>13607</xdr:rowOff>
    </xdr:from>
    <xdr:to>
      <xdr:col>19</xdr:col>
      <xdr:colOff>6350</xdr:colOff>
      <xdr:row>19</xdr:row>
      <xdr:rowOff>115207</xdr:rowOff>
    </xdr:to>
    <xdr:sp macro="" textlink="">
      <xdr:nvSpPr>
        <xdr:cNvPr id="156" name="円/楕円 155"/>
        <xdr:cNvSpPr/>
      </xdr:nvSpPr>
      <xdr:spPr>
        <a:xfrm>
          <a:off x="12954000" y="327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99984</xdr:rowOff>
    </xdr:from>
    <xdr:ext cx="762000" cy="259045"/>
    <xdr:sp macro="" textlink="">
      <xdr:nvSpPr>
        <xdr:cNvPr id="157" name="テキスト ボックス 156"/>
        <xdr:cNvSpPr txBox="1"/>
      </xdr:nvSpPr>
      <xdr:spPr>
        <a:xfrm>
          <a:off x="12623800" y="335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32/119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類似団体平均と比較すると、扶助費に係る経常収支比率は低くなっており、前年度より０．２</a:t>
          </a:r>
          <a:r>
            <a:rPr kumimoji="1" lang="ja-JP" altLang="en-US" sz="1300">
              <a:solidFill>
                <a:schemeClr val="dk1"/>
              </a:solidFill>
              <a:effectLst/>
              <a:latin typeface="+mn-lt"/>
              <a:ea typeface="+mn-ea"/>
              <a:cs typeface="+mn-cs"/>
            </a:rPr>
            <a:t>ポイント</a:t>
          </a:r>
          <a:r>
            <a:rPr kumimoji="1" lang="ja-JP" altLang="ja-JP" sz="1300">
              <a:solidFill>
                <a:schemeClr val="dk1"/>
              </a:solidFill>
              <a:effectLst/>
              <a:latin typeface="+mn-lt"/>
              <a:ea typeface="+mn-ea"/>
              <a:cs typeface="+mn-cs"/>
            </a:rPr>
            <a:t>増加したが、平成２１年度から実施している義務教育終了時までの医療費無料化等により年々上昇傾向にある。今後も少子高齢化による社会保障関係費の増加等、扶助費は増加する傾向にある</a:t>
          </a:r>
          <a:r>
            <a:rPr kumimoji="1" lang="ja-JP" altLang="en-US" sz="1300">
              <a:solidFill>
                <a:schemeClr val="dk1"/>
              </a:solidFill>
              <a:effectLst/>
              <a:latin typeface="+mn-lt"/>
              <a:ea typeface="+mn-ea"/>
              <a:cs typeface="+mn-cs"/>
            </a:rPr>
            <a:t>ことから、市単独扶助事業の適正化を図る。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82550</xdr:rowOff>
    </xdr:to>
    <xdr:cxnSp macro="">
      <xdr:nvCxnSpPr>
        <xdr:cNvPr id="185" name="直線コネクタ 184"/>
        <xdr:cNvCxnSpPr/>
      </xdr:nvCxnSpPr>
      <xdr:spPr>
        <a:xfrm flipV="1">
          <a:off x="4826000" y="90424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54627</xdr:rowOff>
    </xdr:from>
    <xdr:ext cx="762000" cy="259045"/>
    <xdr:sp macro="" textlink="">
      <xdr:nvSpPr>
        <xdr:cNvPr id="186" name="扶助費最小値テキスト"/>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61</xdr:row>
      <xdr:rowOff>82550</xdr:rowOff>
    </xdr:from>
    <xdr:to>
      <xdr:col>7</xdr:col>
      <xdr:colOff>104775</xdr:colOff>
      <xdr:row>61</xdr:row>
      <xdr:rowOff>82550</xdr:rowOff>
    </xdr:to>
    <xdr:cxnSp macro="">
      <xdr:nvCxnSpPr>
        <xdr:cNvPr id="187" name="直線コネクタ 186"/>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120650</xdr:rowOff>
    </xdr:from>
    <xdr:to>
      <xdr:col>7</xdr:col>
      <xdr:colOff>15875</xdr:colOff>
      <xdr:row>55</xdr:row>
      <xdr:rowOff>146050</xdr:rowOff>
    </xdr:to>
    <xdr:cxnSp macro="">
      <xdr:nvCxnSpPr>
        <xdr:cNvPr id="190" name="直線コネクタ 189"/>
        <xdr:cNvCxnSpPr/>
      </xdr:nvCxnSpPr>
      <xdr:spPr>
        <a:xfrm>
          <a:off x="3987800" y="9550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60977</xdr:rowOff>
    </xdr:from>
    <xdr:ext cx="762000" cy="259045"/>
    <xdr:sp macro="" textlink="">
      <xdr:nvSpPr>
        <xdr:cNvPr id="191"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2" name="フローチャート :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95250</xdr:rowOff>
    </xdr:from>
    <xdr:to>
      <xdr:col>5</xdr:col>
      <xdr:colOff>549275</xdr:colOff>
      <xdr:row>55</xdr:row>
      <xdr:rowOff>120650</xdr:rowOff>
    </xdr:to>
    <xdr:cxnSp macro="">
      <xdr:nvCxnSpPr>
        <xdr:cNvPr id="193" name="直線コネクタ 192"/>
        <xdr:cNvCxnSpPr/>
      </xdr:nvCxnSpPr>
      <xdr:spPr>
        <a:xfrm>
          <a:off x="3098800" y="9525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63500</xdr:rowOff>
    </xdr:from>
    <xdr:to>
      <xdr:col>5</xdr:col>
      <xdr:colOff>600075</xdr:colOff>
      <xdr:row>56</xdr:row>
      <xdr:rowOff>165100</xdr:rowOff>
    </xdr:to>
    <xdr:sp macro="" textlink="">
      <xdr:nvSpPr>
        <xdr:cNvPr id="194" name="フローチャート : 判断 193"/>
        <xdr:cNvSpPr/>
      </xdr:nvSpPr>
      <xdr:spPr>
        <a:xfrm>
          <a:off x="3937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149877</xdr:rowOff>
    </xdr:from>
    <xdr:ext cx="736600" cy="259045"/>
    <xdr:sp macro="" textlink="">
      <xdr:nvSpPr>
        <xdr:cNvPr id="195" name="テキスト ボックス 194"/>
        <xdr:cNvSpPr txBox="1"/>
      </xdr:nvSpPr>
      <xdr:spPr>
        <a:xfrm>
          <a:off x="3606800" y="975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95250</xdr:rowOff>
    </xdr:from>
    <xdr:to>
      <xdr:col>4</xdr:col>
      <xdr:colOff>346075</xdr:colOff>
      <xdr:row>55</xdr:row>
      <xdr:rowOff>120650</xdr:rowOff>
    </xdr:to>
    <xdr:cxnSp macro="">
      <xdr:nvCxnSpPr>
        <xdr:cNvPr id="196" name="直線コネクタ 195"/>
        <xdr:cNvCxnSpPr/>
      </xdr:nvCxnSpPr>
      <xdr:spPr>
        <a:xfrm flipV="1">
          <a:off x="2209800" y="9525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38100</xdr:rowOff>
    </xdr:from>
    <xdr:to>
      <xdr:col>4</xdr:col>
      <xdr:colOff>396875</xdr:colOff>
      <xdr:row>56</xdr:row>
      <xdr:rowOff>139700</xdr:rowOff>
    </xdr:to>
    <xdr:sp macro="" textlink="">
      <xdr:nvSpPr>
        <xdr:cNvPr id="197" name="フローチャート : 判断 196"/>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124477</xdr:rowOff>
    </xdr:from>
    <xdr:ext cx="762000" cy="259045"/>
    <xdr:sp macro="" textlink="">
      <xdr:nvSpPr>
        <xdr:cNvPr id="198" name="テキスト ボックス 197"/>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57150</xdr:rowOff>
    </xdr:from>
    <xdr:to>
      <xdr:col>3</xdr:col>
      <xdr:colOff>142875</xdr:colOff>
      <xdr:row>55</xdr:row>
      <xdr:rowOff>120650</xdr:rowOff>
    </xdr:to>
    <xdr:cxnSp macro="">
      <xdr:nvCxnSpPr>
        <xdr:cNvPr id="199" name="直線コネクタ 198"/>
        <xdr:cNvCxnSpPr/>
      </xdr:nvCxnSpPr>
      <xdr:spPr>
        <a:xfrm>
          <a:off x="1320800" y="9486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38100</xdr:rowOff>
    </xdr:from>
    <xdr:to>
      <xdr:col>3</xdr:col>
      <xdr:colOff>193675</xdr:colOff>
      <xdr:row>56</xdr:row>
      <xdr:rowOff>139700</xdr:rowOff>
    </xdr:to>
    <xdr:sp macro="" textlink="">
      <xdr:nvSpPr>
        <xdr:cNvPr id="200" name="フローチャート : 判断 199"/>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124477</xdr:rowOff>
    </xdr:from>
    <xdr:ext cx="762000" cy="259045"/>
    <xdr:sp macro="" textlink="">
      <xdr:nvSpPr>
        <xdr:cNvPr id="201" name="テキスト ボックス 200"/>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146050</xdr:rowOff>
    </xdr:from>
    <xdr:to>
      <xdr:col>1</xdr:col>
      <xdr:colOff>676275</xdr:colOff>
      <xdr:row>56</xdr:row>
      <xdr:rowOff>76200</xdr:rowOff>
    </xdr:to>
    <xdr:sp macro="" textlink="">
      <xdr:nvSpPr>
        <xdr:cNvPr id="202" name="フローチャート : 判断 201"/>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60977</xdr:rowOff>
    </xdr:from>
    <xdr:ext cx="762000" cy="259045"/>
    <xdr:sp macro="" textlink="">
      <xdr:nvSpPr>
        <xdr:cNvPr id="203" name="テキスト ボックス 202"/>
        <xdr:cNvSpPr txBox="1"/>
      </xdr:nvSpPr>
      <xdr:spPr>
        <a:xfrm>
          <a:off x="939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209" name="円/楕円 208"/>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111777</xdr:rowOff>
    </xdr:from>
    <xdr:ext cx="762000" cy="259045"/>
    <xdr:sp macro="" textlink="">
      <xdr:nvSpPr>
        <xdr:cNvPr id="210" name="扶助費該当値テキスト"/>
        <xdr:cNvSpPr txBox="1"/>
      </xdr:nvSpPr>
      <xdr:spPr>
        <a:xfrm>
          <a:off x="4914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69850</xdr:rowOff>
    </xdr:from>
    <xdr:to>
      <xdr:col>5</xdr:col>
      <xdr:colOff>600075</xdr:colOff>
      <xdr:row>56</xdr:row>
      <xdr:rowOff>0</xdr:rowOff>
    </xdr:to>
    <xdr:sp macro="" textlink="">
      <xdr:nvSpPr>
        <xdr:cNvPr id="211" name="円/楕円 210"/>
        <xdr:cNvSpPr/>
      </xdr:nvSpPr>
      <xdr:spPr>
        <a:xfrm>
          <a:off x="3937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10177</xdr:rowOff>
    </xdr:from>
    <xdr:ext cx="736600" cy="259045"/>
    <xdr:sp macro="" textlink="">
      <xdr:nvSpPr>
        <xdr:cNvPr id="212" name="テキスト ボックス 211"/>
        <xdr:cNvSpPr txBox="1"/>
      </xdr:nvSpPr>
      <xdr:spPr>
        <a:xfrm>
          <a:off x="3606800" y="926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44450</xdr:rowOff>
    </xdr:from>
    <xdr:to>
      <xdr:col>4</xdr:col>
      <xdr:colOff>396875</xdr:colOff>
      <xdr:row>55</xdr:row>
      <xdr:rowOff>146050</xdr:rowOff>
    </xdr:to>
    <xdr:sp macro="" textlink="">
      <xdr:nvSpPr>
        <xdr:cNvPr id="213" name="円/楕円 212"/>
        <xdr:cNvSpPr/>
      </xdr:nvSpPr>
      <xdr:spPr>
        <a:xfrm>
          <a:off x="3048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156227</xdr:rowOff>
    </xdr:from>
    <xdr:ext cx="762000" cy="259045"/>
    <xdr:sp macro="" textlink="">
      <xdr:nvSpPr>
        <xdr:cNvPr id="214" name="テキスト ボックス 213"/>
        <xdr:cNvSpPr txBox="1"/>
      </xdr:nvSpPr>
      <xdr:spPr>
        <a:xfrm>
          <a:off x="2717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69850</xdr:rowOff>
    </xdr:from>
    <xdr:to>
      <xdr:col>3</xdr:col>
      <xdr:colOff>193675</xdr:colOff>
      <xdr:row>56</xdr:row>
      <xdr:rowOff>0</xdr:rowOff>
    </xdr:to>
    <xdr:sp macro="" textlink="">
      <xdr:nvSpPr>
        <xdr:cNvPr id="215" name="円/楕円 214"/>
        <xdr:cNvSpPr/>
      </xdr:nvSpPr>
      <xdr:spPr>
        <a:xfrm>
          <a:off x="2159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10177</xdr:rowOff>
    </xdr:from>
    <xdr:ext cx="762000" cy="259045"/>
    <xdr:sp macro="" textlink="">
      <xdr:nvSpPr>
        <xdr:cNvPr id="216" name="テキスト ボックス 215"/>
        <xdr:cNvSpPr txBox="1"/>
      </xdr:nvSpPr>
      <xdr:spPr>
        <a:xfrm>
          <a:off x="1828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6350</xdr:rowOff>
    </xdr:from>
    <xdr:to>
      <xdr:col>1</xdr:col>
      <xdr:colOff>676275</xdr:colOff>
      <xdr:row>55</xdr:row>
      <xdr:rowOff>107950</xdr:rowOff>
    </xdr:to>
    <xdr:sp macro="" textlink="">
      <xdr:nvSpPr>
        <xdr:cNvPr id="217" name="円/楕円 216"/>
        <xdr:cNvSpPr/>
      </xdr:nvSpPr>
      <xdr:spPr>
        <a:xfrm>
          <a:off x="1270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118127</xdr:rowOff>
    </xdr:from>
    <xdr:ext cx="762000" cy="259045"/>
    <xdr:sp macro="" textlink="">
      <xdr:nvSpPr>
        <xdr:cNvPr id="218" name="テキスト ボックス 217"/>
        <xdr:cNvSpPr txBox="1"/>
      </xdr:nvSpPr>
      <xdr:spPr>
        <a:xfrm>
          <a:off x="9398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38/119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類似団体平均と比較すると、その他（主に繰出金）に係る経常収支比率は低くなって</a:t>
          </a:r>
          <a:r>
            <a:rPr kumimoji="1" lang="ja-JP" altLang="en-US" sz="1300">
              <a:solidFill>
                <a:schemeClr val="dk1"/>
              </a:solidFill>
              <a:effectLst/>
              <a:latin typeface="+mn-lt"/>
              <a:ea typeface="+mn-ea"/>
              <a:cs typeface="+mn-cs"/>
            </a:rPr>
            <a:t>おり</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昨年度より改善された。</a:t>
          </a:r>
          <a:r>
            <a:rPr kumimoji="1" lang="ja-JP" altLang="ja-JP" sz="1300">
              <a:solidFill>
                <a:schemeClr val="dk1"/>
              </a:solidFill>
              <a:effectLst/>
              <a:latin typeface="+mn-lt"/>
              <a:ea typeface="+mn-ea"/>
              <a:cs typeface="+mn-cs"/>
            </a:rPr>
            <a:t>今後も引き続き下水道事業などの公営企業会計への基準外繰出の抑制に努める。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31750</xdr:rowOff>
    </xdr:to>
    <xdr:cxnSp macro="">
      <xdr:nvCxnSpPr>
        <xdr:cNvPr id="246" name="直線コネクタ 245"/>
        <xdr:cNvCxnSpPr/>
      </xdr:nvCxnSpPr>
      <xdr:spPr>
        <a:xfrm flipV="1">
          <a:off x="16510000" y="9301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7"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8" name="直線コネクタ 247"/>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129557</xdr:rowOff>
    </xdr:from>
    <xdr:ext cx="762000" cy="259045"/>
    <xdr:sp macro="" textlink="">
      <xdr:nvSpPr>
        <xdr:cNvPr id="249" name="その他最大値テキスト"/>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50" name="直線コネクタ 249"/>
        <xdr:cNvCxnSpPr/>
      </xdr:nvCxnSpPr>
      <xdr:spPr>
        <a:xfrm>
          <a:off x="16421100" y="930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127000</xdr:rowOff>
    </xdr:from>
    <xdr:to>
      <xdr:col>24</xdr:col>
      <xdr:colOff>31750</xdr:colOff>
      <xdr:row>56</xdr:row>
      <xdr:rowOff>149860</xdr:rowOff>
    </xdr:to>
    <xdr:cxnSp macro="">
      <xdr:nvCxnSpPr>
        <xdr:cNvPr id="251" name="直線コネクタ 250"/>
        <xdr:cNvCxnSpPr/>
      </xdr:nvCxnSpPr>
      <xdr:spPr>
        <a:xfrm flipV="1">
          <a:off x="15671800" y="97282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139717</xdr:rowOff>
    </xdr:from>
    <xdr:ext cx="762000" cy="259045"/>
    <xdr:sp macro="" textlink="">
      <xdr:nvSpPr>
        <xdr:cNvPr id="252"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104140</xdr:rowOff>
    </xdr:from>
    <xdr:to>
      <xdr:col>22</xdr:col>
      <xdr:colOff>565150</xdr:colOff>
      <xdr:row>56</xdr:row>
      <xdr:rowOff>149860</xdr:rowOff>
    </xdr:to>
    <xdr:cxnSp macro="">
      <xdr:nvCxnSpPr>
        <xdr:cNvPr id="254" name="直線コネクタ 253"/>
        <xdr:cNvCxnSpPr/>
      </xdr:nvCxnSpPr>
      <xdr:spPr>
        <a:xfrm>
          <a:off x="14782800" y="9705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82567</xdr:rowOff>
    </xdr:from>
    <xdr:ext cx="736600" cy="259045"/>
    <xdr:sp macro="" textlink="">
      <xdr:nvSpPr>
        <xdr:cNvPr id="256" name="テキスト ボックス 255"/>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73660</xdr:rowOff>
    </xdr:from>
    <xdr:to>
      <xdr:col>21</xdr:col>
      <xdr:colOff>361950</xdr:colOff>
      <xdr:row>56</xdr:row>
      <xdr:rowOff>104140</xdr:rowOff>
    </xdr:to>
    <xdr:cxnSp macro="">
      <xdr:nvCxnSpPr>
        <xdr:cNvPr id="257" name="直線コネクタ 256"/>
        <xdr:cNvCxnSpPr/>
      </xdr:nvCxnSpPr>
      <xdr:spPr>
        <a:xfrm>
          <a:off x="13893800" y="96748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8" name="フローチャート :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67327</xdr:rowOff>
    </xdr:from>
    <xdr:ext cx="762000" cy="259045"/>
    <xdr:sp macro="" textlink="">
      <xdr:nvSpPr>
        <xdr:cNvPr id="259" name="テキスト ボックス 258"/>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66040</xdr:rowOff>
    </xdr:from>
    <xdr:to>
      <xdr:col>20</xdr:col>
      <xdr:colOff>158750</xdr:colOff>
      <xdr:row>56</xdr:row>
      <xdr:rowOff>73660</xdr:rowOff>
    </xdr:to>
    <xdr:cxnSp macro="">
      <xdr:nvCxnSpPr>
        <xdr:cNvPr id="260" name="直線コネクタ 259"/>
        <xdr:cNvCxnSpPr/>
      </xdr:nvCxnSpPr>
      <xdr:spPr>
        <a:xfrm>
          <a:off x="13004800" y="9667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1" name="フローチャート :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59707</xdr:rowOff>
    </xdr:from>
    <xdr:ext cx="762000" cy="259045"/>
    <xdr:sp macro="" textlink="">
      <xdr:nvSpPr>
        <xdr:cNvPr id="262" name="テキスト ボックス 261"/>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3" name="フローチャート : 判断 262"/>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21607</xdr:rowOff>
    </xdr:from>
    <xdr:ext cx="762000" cy="259045"/>
    <xdr:sp macro="" textlink="">
      <xdr:nvSpPr>
        <xdr:cNvPr id="264" name="テキスト ボックス 263"/>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76200</xdr:rowOff>
    </xdr:from>
    <xdr:to>
      <xdr:col>24</xdr:col>
      <xdr:colOff>82550</xdr:colOff>
      <xdr:row>57</xdr:row>
      <xdr:rowOff>6350</xdr:rowOff>
    </xdr:to>
    <xdr:sp macro="" textlink="">
      <xdr:nvSpPr>
        <xdr:cNvPr id="270" name="円/楕円 269"/>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92727</xdr:rowOff>
    </xdr:from>
    <xdr:ext cx="762000" cy="259045"/>
    <xdr:sp macro="" textlink="">
      <xdr:nvSpPr>
        <xdr:cNvPr id="271" name="その他該当値テキスト"/>
        <xdr:cNvSpPr txBox="1"/>
      </xdr:nvSpPr>
      <xdr:spPr>
        <a:xfrm>
          <a:off x="16598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99060</xdr:rowOff>
    </xdr:from>
    <xdr:to>
      <xdr:col>22</xdr:col>
      <xdr:colOff>615950</xdr:colOff>
      <xdr:row>57</xdr:row>
      <xdr:rowOff>29210</xdr:rowOff>
    </xdr:to>
    <xdr:sp macro="" textlink="">
      <xdr:nvSpPr>
        <xdr:cNvPr id="272" name="円/楕円 271"/>
        <xdr:cNvSpPr/>
      </xdr:nvSpPr>
      <xdr:spPr>
        <a:xfrm>
          <a:off x="15621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39387</xdr:rowOff>
    </xdr:from>
    <xdr:ext cx="736600" cy="259045"/>
    <xdr:sp macro="" textlink="">
      <xdr:nvSpPr>
        <xdr:cNvPr id="273" name="テキスト ボックス 272"/>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53340</xdr:rowOff>
    </xdr:from>
    <xdr:to>
      <xdr:col>21</xdr:col>
      <xdr:colOff>412750</xdr:colOff>
      <xdr:row>56</xdr:row>
      <xdr:rowOff>154940</xdr:rowOff>
    </xdr:to>
    <xdr:sp macro="" textlink="">
      <xdr:nvSpPr>
        <xdr:cNvPr id="274" name="円/楕円 273"/>
        <xdr:cNvSpPr/>
      </xdr:nvSpPr>
      <xdr:spPr>
        <a:xfrm>
          <a:off x="14732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165117</xdr:rowOff>
    </xdr:from>
    <xdr:ext cx="762000" cy="259045"/>
    <xdr:sp macro="" textlink="">
      <xdr:nvSpPr>
        <xdr:cNvPr id="275" name="テキスト ボックス 274"/>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22860</xdr:rowOff>
    </xdr:from>
    <xdr:to>
      <xdr:col>20</xdr:col>
      <xdr:colOff>209550</xdr:colOff>
      <xdr:row>56</xdr:row>
      <xdr:rowOff>124460</xdr:rowOff>
    </xdr:to>
    <xdr:sp macro="" textlink="">
      <xdr:nvSpPr>
        <xdr:cNvPr id="276" name="円/楕円 275"/>
        <xdr:cNvSpPr/>
      </xdr:nvSpPr>
      <xdr:spPr>
        <a:xfrm>
          <a:off x="13843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134637</xdr:rowOff>
    </xdr:from>
    <xdr:ext cx="762000" cy="259045"/>
    <xdr:sp macro="" textlink="">
      <xdr:nvSpPr>
        <xdr:cNvPr id="277" name="テキスト ボックス 276"/>
        <xdr:cNvSpPr txBox="1"/>
      </xdr:nvSpPr>
      <xdr:spPr>
        <a:xfrm>
          <a:off x="13512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15240</xdr:rowOff>
    </xdr:from>
    <xdr:to>
      <xdr:col>19</xdr:col>
      <xdr:colOff>6350</xdr:colOff>
      <xdr:row>56</xdr:row>
      <xdr:rowOff>116840</xdr:rowOff>
    </xdr:to>
    <xdr:sp macro="" textlink="">
      <xdr:nvSpPr>
        <xdr:cNvPr id="278" name="円/楕円 277"/>
        <xdr:cNvSpPr/>
      </xdr:nvSpPr>
      <xdr:spPr>
        <a:xfrm>
          <a:off x="12954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127017</xdr:rowOff>
    </xdr:from>
    <xdr:ext cx="762000" cy="259045"/>
    <xdr:sp macro="" textlink="">
      <xdr:nvSpPr>
        <xdr:cNvPr id="279" name="テキスト ボックス 278"/>
        <xdr:cNvSpPr txBox="1"/>
      </xdr:nvSpPr>
      <xdr:spPr>
        <a:xfrm>
          <a:off x="12623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69/119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類似団体平均と比較すると、補助費等に係る経常収支比率が高くなっている。要因として</a:t>
          </a:r>
          <a:r>
            <a:rPr kumimoji="1" lang="ja-JP" altLang="ja-JP" sz="1300">
              <a:solidFill>
                <a:schemeClr val="dk1"/>
              </a:solidFill>
              <a:effectLst/>
              <a:latin typeface="+mn-lt"/>
              <a:ea typeface="+mn-ea"/>
              <a:cs typeface="+mn-cs"/>
            </a:rPr>
            <a:t>は、主にゴミ処理業務や消防業務を一部事務組合で行っていることや、合併調整等により、各種団体への補助金について合併前のまま継続し行っていることなどが要因である。各種団体への補助金については定期的な見直しなどにより、整理合理化や補助基準の適正化を図</a:t>
          </a:r>
          <a:r>
            <a:rPr kumimoji="1" lang="ja-JP" altLang="en-US" sz="1300">
              <a:solidFill>
                <a:schemeClr val="dk1"/>
              </a:solidFill>
              <a:effectLst/>
              <a:latin typeface="+mn-lt"/>
              <a:ea typeface="+mn-ea"/>
              <a:cs typeface="+mn-cs"/>
            </a:rPr>
            <a:t>り抑制に努める。</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115570</xdr:rowOff>
    </xdr:to>
    <xdr:cxnSp macro="">
      <xdr:nvCxnSpPr>
        <xdr:cNvPr id="304" name="直線コネクタ 303"/>
        <xdr:cNvCxnSpPr/>
      </xdr:nvCxnSpPr>
      <xdr:spPr>
        <a:xfrm flipV="1">
          <a:off x="16510000" y="578256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87647</xdr:rowOff>
    </xdr:from>
    <xdr:ext cx="762000" cy="259045"/>
    <xdr:sp macro="" textlink="">
      <xdr:nvSpPr>
        <xdr:cNvPr id="305" name="補助費等最小値テキスト"/>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39</xdr:row>
      <xdr:rowOff>115570</xdr:rowOff>
    </xdr:from>
    <xdr:to>
      <xdr:col>24</xdr:col>
      <xdr:colOff>120650</xdr:colOff>
      <xdr:row>39</xdr:row>
      <xdr:rowOff>115570</xdr:rowOff>
    </xdr:to>
    <xdr:cxnSp macro="">
      <xdr:nvCxnSpPr>
        <xdr:cNvPr id="306" name="直線コネクタ 305"/>
        <xdr:cNvCxnSpPr/>
      </xdr:nvCxnSpPr>
      <xdr:spPr>
        <a:xfrm>
          <a:off x="16421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76708</xdr:rowOff>
    </xdr:from>
    <xdr:to>
      <xdr:col>24</xdr:col>
      <xdr:colOff>31750</xdr:colOff>
      <xdr:row>36</xdr:row>
      <xdr:rowOff>94996</xdr:rowOff>
    </xdr:to>
    <xdr:cxnSp macro="">
      <xdr:nvCxnSpPr>
        <xdr:cNvPr id="309" name="直線コネクタ 308"/>
        <xdr:cNvCxnSpPr/>
      </xdr:nvCxnSpPr>
      <xdr:spPr>
        <a:xfrm flipV="1">
          <a:off x="15671800" y="624890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168165</xdr:rowOff>
    </xdr:from>
    <xdr:ext cx="762000" cy="259045"/>
    <xdr:sp macro="" textlink="">
      <xdr:nvSpPr>
        <xdr:cNvPr id="310" name="補助費等平均値テキスト"/>
        <xdr:cNvSpPr txBox="1"/>
      </xdr:nvSpPr>
      <xdr:spPr>
        <a:xfrm>
          <a:off x="16598900" y="5997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151638</xdr:rowOff>
    </xdr:from>
    <xdr:to>
      <xdr:col>24</xdr:col>
      <xdr:colOff>82550</xdr:colOff>
      <xdr:row>36</xdr:row>
      <xdr:rowOff>81788</xdr:rowOff>
    </xdr:to>
    <xdr:sp macro="" textlink="">
      <xdr:nvSpPr>
        <xdr:cNvPr id="311" name="フローチャート : 判断 310"/>
        <xdr:cNvSpPr/>
      </xdr:nvSpPr>
      <xdr:spPr>
        <a:xfrm>
          <a:off x="16459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49276</xdr:rowOff>
    </xdr:from>
    <xdr:to>
      <xdr:col>22</xdr:col>
      <xdr:colOff>565150</xdr:colOff>
      <xdr:row>36</xdr:row>
      <xdr:rowOff>94996</xdr:rowOff>
    </xdr:to>
    <xdr:cxnSp macro="">
      <xdr:nvCxnSpPr>
        <xdr:cNvPr id="312" name="直線コネクタ 311"/>
        <xdr:cNvCxnSpPr/>
      </xdr:nvCxnSpPr>
      <xdr:spPr>
        <a:xfrm>
          <a:off x="14782800" y="62214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128541</xdr:rowOff>
    </xdr:from>
    <xdr:ext cx="736600" cy="259045"/>
    <xdr:sp macro="" textlink="">
      <xdr:nvSpPr>
        <xdr:cNvPr id="314" name="テキスト ボックス 313"/>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161290</xdr:rowOff>
    </xdr:from>
    <xdr:to>
      <xdr:col>21</xdr:col>
      <xdr:colOff>361950</xdr:colOff>
      <xdr:row>36</xdr:row>
      <xdr:rowOff>49276</xdr:rowOff>
    </xdr:to>
    <xdr:cxnSp macro="">
      <xdr:nvCxnSpPr>
        <xdr:cNvPr id="315" name="直線コネクタ 314"/>
        <xdr:cNvCxnSpPr/>
      </xdr:nvCxnSpPr>
      <xdr:spPr>
        <a:xfrm>
          <a:off x="13893800" y="616204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6" name="フローチャート : 判断 315"/>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110253</xdr:rowOff>
    </xdr:from>
    <xdr:ext cx="762000" cy="259045"/>
    <xdr:sp macro="" textlink="">
      <xdr:nvSpPr>
        <xdr:cNvPr id="317" name="テキスト ボックス 316"/>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161290</xdr:rowOff>
    </xdr:from>
    <xdr:to>
      <xdr:col>20</xdr:col>
      <xdr:colOff>158750</xdr:colOff>
      <xdr:row>36</xdr:row>
      <xdr:rowOff>40132</xdr:rowOff>
    </xdr:to>
    <xdr:cxnSp macro="">
      <xdr:nvCxnSpPr>
        <xdr:cNvPr id="318" name="直線コネクタ 317"/>
        <xdr:cNvCxnSpPr/>
      </xdr:nvCxnSpPr>
      <xdr:spPr>
        <a:xfrm flipV="1">
          <a:off x="13004800" y="616204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9" name="フローチャート : 判断 318"/>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89425</xdr:rowOff>
    </xdr:from>
    <xdr:ext cx="762000" cy="259045"/>
    <xdr:sp macro="" textlink="">
      <xdr:nvSpPr>
        <xdr:cNvPr id="320" name="テキスト ボックス 319"/>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1" name="フローチャート :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2" name="テキスト ボックス 321"/>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25908</xdr:rowOff>
    </xdr:from>
    <xdr:to>
      <xdr:col>24</xdr:col>
      <xdr:colOff>82550</xdr:colOff>
      <xdr:row>36</xdr:row>
      <xdr:rowOff>127508</xdr:rowOff>
    </xdr:to>
    <xdr:sp macro="" textlink="">
      <xdr:nvSpPr>
        <xdr:cNvPr id="328" name="円/楕円 327"/>
        <xdr:cNvSpPr/>
      </xdr:nvSpPr>
      <xdr:spPr>
        <a:xfrm>
          <a:off x="164592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169435</xdr:rowOff>
    </xdr:from>
    <xdr:ext cx="762000" cy="259045"/>
    <xdr:sp macro="" textlink="">
      <xdr:nvSpPr>
        <xdr:cNvPr id="329" name="補助費等該当値テキスト"/>
        <xdr:cNvSpPr txBox="1"/>
      </xdr:nvSpPr>
      <xdr:spPr>
        <a:xfrm>
          <a:off x="16598900" y="617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44196</xdr:rowOff>
    </xdr:from>
    <xdr:to>
      <xdr:col>22</xdr:col>
      <xdr:colOff>615950</xdr:colOff>
      <xdr:row>36</xdr:row>
      <xdr:rowOff>145796</xdr:rowOff>
    </xdr:to>
    <xdr:sp macro="" textlink="">
      <xdr:nvSpPr>
        <xdr:cNvPr id="330" name="円/楕円 329"/>
        <xdr:cNvSpPr/>
      </xdr:nvSpPr>
      <xdr:spPr>
        <a:xfrm>
          <a:off x="15621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130573</xdr:rowOff>
    </xdr:from>
    <xdr:ext cx="736600" cy="259045"/>
    <xdr:sp macro="" textlink="">
      <xdr:nvSpPr>
        <xdr:cNvPr id="331" name="テキスト ボックス 330"/>
        <xdr:cNvSpPr txBox="1"/>
      </xdr:nvSpPr>
      <xdr:spPr>
        <a:xfrm>
          <a:off x="15290800" y="6302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169926</xdr:rowOff>
    </xdr:from>
    <xdr:to>
      <xdr:col>21</xdr:col>
      <xdr:colOff>412750</xdr:colOff>
      <xdr:row>36</xdr:row>
      <xdr:rowOff>100076</xdr:rowOff>
    </xdr:to>
    <xdr:sp macro="" textlink="">
      <xdr:nvSpPr>
        <xdr:cNvPr id="332" name="円/楕円 331"/>
        <xdr:cNvSpPr/>
      </xdr:nvSpPr>
      <xdr:spPr>
        <a:xfrm>
          <a:off x="14732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84853</xdr:rowOff>
    </xdr:from>
    <xdr:ext cx="762000" cy="259045"/>
    <xdr:sp macro="" textlink="">
      <xdr:nvSpPr>
        <xdr:cNvPr id="333" name="テキスト ボックス 332"/>
        <xdr:cNvSpPr txBox="1"/>
      </xdr:nvSpPr>
      <xdr:spPr>
        <a:xfrm>
          <a:off x="14401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110490</xdr:rowOff>
    </xdr:from>
    <xdr:to>
      <xdr:col>20</xdr:col>
      <xdr:colOff>209550</xdr:colOff>
      <xdr:row>36</xdr:row>
      <xdr:rowOff>40640</xdr:rowOff>
    </xdr:to>
    <xdr:sp macro="" textlink="">
      <xdr:nvSpPr>
        <xdr:cNvPr id="334" name="円/楕円 333"/>
        <xdr:cNvSpPr/>
      </xdr:nvSpPr>
      <xdr:spPr>
        <a:xfrm>
          <a:off x="13843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50817</xdr:rowOff>
    </xdr:from>
    <xdr:ext cx="762000" cy="259045"/>
    <xdr:sp macro="" textlink="">
      <xdr:nvSpPr>
        <xdr:cNvPr id="335" name="テキスト ボックス 334"/>
        <xdr:cNvSpPr txBox="1"/>
      </xdr:nvSpPr>
      <xdr:spPr>
        <a:xfrm>
          <a:off x="13512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160782</xdr:rowOff>
    </xdr:from>
    <xdr:to>
      <xdr:col>19</xdr:col>
      <xdr:colOff>6350</xdr:colOff>
      <xdr:row>36</xdr:row>
      <xdr:rowOff>90932</xdr:rowOff>
    </xdr:to>
    <xdr:sp macro="" textlink="">
      <xdr:nvSpPr>
        <xdr:cNvPr id="336" name="円/楕円 335"/>
        <xdr:cNvSpPr/>
      </xdr:nvSpPr>
      <xdr:spPr>
        <a:xfrm>
          <a:off x="12954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101109</xdr:rowOff>
    </xdr:from>
    <xdr:ext cx="762000" cy="259045"/>
    <xdr:sp macro="" textlink="">
      <xdr:nvSpPr>
        <xdr:cNvPr id="337" name="テキスト ボックス 336"/>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類似団体平均と比較すると、公債費に係る経常収支比率は低くなっている。今後も、後年度の財政負担とならないよう、起債の新規発行については適正化を図る。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80</xdr:row>
      <xdr:rowOff>111761</xdr:rowOff>
    </xdr:to>
    <xdr:cxnSp macro="">
      <xdr:nvCxnSpPr>
        <xdr:cNvPr id="364" name="直線コネクタ 363"/>
        <xdr:cNvCxnSpPr/>
      </xdr:nvCxnSpPr>
      <xdr:spPr>
        <a:xfrm flipV="1">
          <a:off x="4826000" y="12700000"/>
          <a:ext cx="0" cy="112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83838</xdr:rowOff>
    </xdr:from>
    <xdr:ext cx="762000" cy="259045"/>
    <xdr:sp macro="" textlink="">
      <xdr:nvSpPr>
        <xdr:cNvPr id="365" name="公債費最小値テキスト"/>
        <xdr:cNvSpPr txBox="1"/>
      </xdr:nvSpPr>
      <xdr:spPr>
        <a:xfrm>
          <a:off x="4914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69.2</a:t>
          </a:r>
          <a:endParaRPr kumimoji="1" lang="ja-JP" altLang="en-US" sz="1000" b="1">
            <a:latin typeface="ＭＳ Ｐゴシック"/>
          </a:endParaRPr>
        </a:p>
      </xdr:txBody>
    </xdr:sp>
    <xdr:clientData/>
  </xdr:oneCellAnchor>
  <xdr:twoCellAnchor>
    <xdr:from>
      <xdr:col>6</xdr:col>
      <xdr:colOff>612775</xdr:colOff>
      <xdr:row>80</xdr:row>
      <xdr:rowOff>111761</xdr:rowOff>
    </xdr:from>
    <xdr:to>
      <xdr:col>7</xdr:col>
      <xdr:colOff>104775</xdr:colOff>
      <xdr:row>80</xdr:row>
      <xdr:rowOff>111761</xdr:rowOff>
    </xdr:to>
    <xdr:cxnSp macro="">
      <xdr:nvCxnSpPr>
        <xdr:cNvPr id="366" name="直線コネクタ 365"/>
        <xdr:cNvCxnSpPr/>
      </xdr:nvCxnSpPr>
      <xdr:spPr>
        <a:xfrm>
          <a:off x="4737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67"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68" name="直線コネクタ 367"/>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6985</xdr:rowOff>
    </xdr:from>
    <xdr:to>
      <xdr:col>7</xdr:col>
      <xdr:colOff>15875</xdr:colOff>
      <xdr:row>74</xdr:row>
      <xdr:rowOff>12700</xdr:rowOff>
    </xdr:to>
    <xdr:cxnSp macro="">
      <xdr:nvCxnSpPr>
        <xdr:cNvPr id="369" name="直線コネクタ 368"/>
        <xdr:cNvCxnSpPr/>
      </xdr:nvCxnSpPr>
      <xdr:spPr>
        <a:xfrm>
          <a:off x="3987800" y="1269428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114952</xdr:rowOff>
    </xdr:from>
    <xdr:ext cx="762000" cy="259045"/>
    <xdr:sp macro="" textlink="">
      <xdr:nvSpPr>
        <xdr:cNvPr id="370" name="公債費平均値テキスト"/>
        <xdr:cNvSpPr txBox="1"/>
      </xdr:nvSpPr>
      <xdr:spPr>
        <a:xfrm>
          <a:off x="4914900" y="12802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1" name="フローチャート : 判断 370"/>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73</xdr:row>
      <xdr:rowOff>167005</xdr:rowOff>
    </xdr:from>
    <xdr:to>
      <xdr:col>5</xdr:col>
      <xdr:colOff>549275</xdr:colOff>
      <xdr:row>74</xdr:row>
      <xdr:rowOff>6985</xdr:rowOff>
    </xdr:to>
    <xdr:cxnSp macro="">
      <xdr:nvCxnSpPr>
        <xdr:cNvPr id="372" name="直線コネクタ 371"/>
        <xdr:cNvCxnSpPr/>
      </xdr:nvCxnSpPr>
      <xdr:spPr>
        <a:xfrm>
          <a:off x="3098800" y="1268285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146685</xdr:rowOff>
    </xdr:from>
    <xdr:to>
      <xdr:col>5</xdr:col>
      <xdr:colOff>600075</xdr:colOff>
      <xdr:row>75</xdr:row>
      <xdr:rowOff>76835</xdr:rowOff>
    </xdr:to>
    <xdr:sp macro="" textlink="">
      <xdr:nvSpPr>
        <xdr:cNvPr id="373" name="フローチャート : 判断 372"/>
        <xdr:cNvSpPr/>
      </xdr:nvSpPr>
      <xdr:spPr>
        <a:xfrm>
          <a:off x="3937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61612</xdr:rowOff>
    </xdr:from>
    <xdr:ext cx="736600" cy="259045"/>
    <xdr:sp macro="" textlink="">
      <xdr:nvSpPr>
        <xdr:cNvPr id="374" name="テキスト ボックス 373"/>
        <xdr:cNvSpPr txBox="1"/>
      </xdr:nvSpPr>
      <xdr:spPr>
        <a:xfrm>
          <a:off x="3606800" y="1292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73</xdr:row>
      <xdr:rowOff>167005</xdr:rowOff>
    </xdr:from>
    <xdr:to>
      <xdr:col>4</xdr:col>
      <xdr:colOff>346075</xdr:colOff>
      <xdr:row>74</xdr:row>
      <xdr:rowOff>1270</xdr:rowOff>
    </xdr:to>
    <xdr:cxnSp macro="">
      <xdr:nvCxnSpPr>
        <xdr:cNvPr id="375" name="直線コネクタ 374"/>
        <xdr:cNvCxnSpPr/>
      </xdr:nvCxnSpPr>
      <xdr:spPr>
        <a:xfrm flipV="1">
          <a:off x="2209800" y="126828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148590</xdr:rowOff>
    </xdr:from>
    <xdr:to>
      <xdr:col>4</xdr:col>
      <xdr:colOff>396875</xdr:colOff>
      <xdr:row>75</xdr:row>
      <xdr:rowOff>78740</xdr:rowOff>
    </xdr:to>
    <xdr:sp macro="" textlink="">
      <xdr:nvSpPr>
        <xdr:cNvPr id="376" name="フローチャート : 判断 375"/>
        <xdr:cNvSpPr/>
      </xdr:nvSpPr>
      <xdr:spPr>
        <a:xfrm>
          <a:off x="3048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63517</xdr:rowOff>
    </xdr:from>
    <xdr:ext cx="762000" cy="259045"/>
    <xdr:sp macro="" textlink="">
      <xdr:nvSpPr>
        <xdr:cNvPr id="377" name="テキスト ボックス 376"/>
        <xdr:cNvSpPr txBox="1"/>
      </xdr:nvSpPr>
      <xdr:spPr>
        <a:xfrm>
          <a:off x="2717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1270</xdr:rowOff>
    </xdr:from>
    <xdr:to>
      <xdr:col>3</xdr:col>
      <xdr:colOff>142875</xdr:colOff>
      <xdr:row>74</xdr:row>
      <xdr:rowOff>8890</xdr:rowOff>
    </xdr:to>
    <xdr:cxnSp macro="">
      <xdr:nvCxnSpPr>
        <xdr:cNvPr id="378" name="直線コネクタ 377"/>
        <xdr:cNvCxnSpPr/>
      </xdr:nvCxnSpPr>
      <xdr:spPr>
        <a:xfrm flipV="1">
          <a:off x="1320800" y="126885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156210</xdr:rowOff>
    </xdr:from>
    <xdr:to>
      <xdr:col>3</xdr:col>
      <xdr:colOff>193675</xdr:colOff>
      <xdr:row>75</xdr:row>
      <xdr:rowOff>86360</xdr:rowOff>
    </xdr:to>
    <xdr:sp macro="" textlink="">
      <xdr:nvSpPr>
        <xdr:cNvPr id="379" name="フローチャート : 判断 378"/>
        <xdr:cNvSpPr/>
      </xdr:nvSpPr>
      <xdr:spPr>
        <a:xfrm>
          <a:off x="2159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71137</xdr:rowOff>
    </xdr:from>
    <xdr:ext cx="762000" cy="259045"/>
    <xdr:sp macro="" textlink="">
      <xdr:nvSpPr>
        <xdr:cNvPr id="380" name="テキスト ボックス 379"/>
        <xdr:cNvSpPr txBox="1"/>
      </xdr:nvSpPr>
      <xdr:spPr>
        <a:xfrm>
          <a:off x="1828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161925</xdr:rowOff>
    </xdr:from>
    <xdr:to>
      <xdr:col>1</xdr:col>
      <xdr:colOff>676275</xdr:colOff>
      <xdr:row>75</xdr:row>
      <xdr:rowOff>92075</xdr:rowOff>
    </xdr:to>
    <xdr:sp macro="" textlink="">
      <xdr:nvSpPr>
        <xdr:cNvPr id="381" name="フローチャート : 判断 380"/>
        <xdr:cNvSpPr/>
      </xdr:nvSpPr>
      <xdr:spPr>
        <a:xfrm>
          <a:off x="1270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76852</xdr:rowOff>
    </xdr:from>
    <xdr:ext cx="762000" cy="259045"/>
    <xdr:sp macro="" textlink="">
      <xdr:nvSpPr>
        <xdr:cNvPr id="382" name="テキスト ボックス 381"/>
        <xdr:cNvSpPr txBox="1"/>
      </xdr:nvSpPr>
      <xdr:spPr>
        <a:xfrm>
          <a:off x="939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73</xdr:row>
      <xdr:rowOff>133350</xdr:rowOff>
    </xdr:from>
    <xdr:to>
      <xdr:col>7</xdr:col>
      <xdr:colOff>66675</xdr:colOff>
      <xdr:row>74</xdr:row>
      <xdr:rowOff>63500</xdr:rowOff>
    </xdr:to>
    <xdr:sp macro="" textlink="">
      <xdr:nvSpPr>
        <xdr:cNvPr id="388" name="円/楕円 387"/>
        <xdr:cNvSpPr/>
      </xdr:nvSpPr>
      <xdr:spPr>
        <a:xfrm>
          <a:off x="47752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41927</xdr:rowOff>
    </xdr:from>
    <xdr:ext cx="762000" cy="259045"/>
    <xdr:sp macro="" textlink="">
      <xdr:nvSpPr>
        <xdr:cNvPr id="389" name="公債費該当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127635</xdr:rowOff>
    </xdr:from>
    <xdr:to>
      <xdr:col>5</xdr:col>
      <xdr:colOff>600075</xdr:colOff>
      <xdr:row>74</xdr:row>
      <xdr:rowOff>57785</xdr:rowOff>
    </xdr:to>
    <xdr:sp macro="" textlink="">
      <xdr:nvSpPr>
        <xdr:cNvPr id="390" name="円/楕円 389"/>
        <xdr:cNvSpPr/>
      </xdr:nvSpPr>
      <xdr:spPr>
        <a:xfrm>
          <a:off x="3937000" y="1264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67962</xdr:rowOff>
    </xdr:from>
    <xdr:ext cx="736600" cy="259045"/>
    <xdr:sp macro="" textlink="">
      <xdr:nvSpPr>
        <xdr:cNvPr id="391" name="テキスト ボックス 390"/>
        <xdr:cNvSpPr txBox="1"/>
      </xdr:nvSpPr>
      <xdr:spPr>
        <a:xfrm>
          <a:off x="3606800" y="1241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4</xdr:col>
      <xdr:colOff>295275</xdr:colOff>
      <xdr:row>73</xdr:row>
      <xdr:rowOff>116205</xdr:rowOff>
    </xdr:from>
    <xdr:to>
      <xdr:col>4</xdr:col>
      <xdr:colOff>396875</xdr:colOff>
      <xdr:row>74</xdr:row>
      <xdr:rowOff>46355</xdr:rowOff>
    </xdr:to>
    <xdr:sp macro="" textlink="">
      <xdr:nvSpPr>
        <xdr:cNvPr id="392" name="円/楕円 391"/>
        <xdr:cNvSpPr/>
      </xdr:nvSpPr>
      <xdr:spPr>
        <a:xfrm>
          <a:off x="3048000" y="1263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56532</xdr:rowOff>
    </xdr:from>
    <xdr:ext cx="762000" cy="259045"/>
    <xdr:sp macro="" textlink="">
      <xdr:nvSpPr>
        <xdr:cNvPr id="393" name="テキスト ボックス 392"/>
        <xdr:cNvSpPr txBox="1"/>
      </xdr:nvSpPr>
      <xdr:spPr>
        <a:xfrm>
          <a:off x="2717800" y="1240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3</xdr:col>
      <xdr:colOff>92075</xdr:colOff>
      <xdr:row>73</xdr:row>
      <xdr:rowOff>121920</xdr:rowOff>
    </xdr:from>
    <xdr:to>
      <xdr:col>3</xdr:col>
      <xdr:colOff>193675</xdr:colOff>
      <xdr:row>74</xdr:row>
      <xdr:rowOff>52070</xdr:rowOff>
    </xdr:to>
    <xdr:sp macro="" textlink="">
      <xdr:nvSpPr>
        <xdr:cNvPr id="394" name="円/楕円 393"/>
        <xdr:cNvSpPr/>
      </xdr:nvSpPr>
      <xdr:spPr>
        <a:xfrm>
          <a:off x="2159000" y="1263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62247</xdr:rowOff>
    </xdr:from>
    <xdr:ext cx="762000" cy="259045"/>
    <xdr:sp macro="" textlink="">
      <xdr:nvSpPr>
        <xdr:cNvPr id="395" name="テキスト ボックス 394"/>
        <xdr:cNvSpPr txBox="1"/>
      </xdr:nvSpPr>
      <xdr:spPr>
        <a:xfrm>
          <a:off x="1828800" y="1240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xdr:col>
      <xdr:colOff>574675</xdr:colOff>
      <xdr:row>73</xdr:row>
      <xdr:rowOff>129540</xdr:rowOff>
    </xdr:from>
    <xdr:to>
      <xdr:col>1</xdr:col>
      <xdr:colOff>676275</xdr:colOff>
      <xdr:row>74</xdr:row>
      <xdr:rowOff>59690</xdr:rowOff>
    </xdr:to>
    <xdr:sp macro="" textlink="">
      <xdr:nvSpPr>
        <xdr:cNvPr id="396" name="円/楕円 395"/>
        <xdr:cNvSpPr/>
      </xdr:nvSpPr>
      <xdr:spPr>
        <a:xfrm>
          <a:off x="1270000" y="1264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69867</xdr:rowOff>
    </xdr:from>
    <xdr:ext cx="762000" cy="259045"/>
    <xdr:sp macro="" textlink="">
      <xdr:nvSpPr>
        <xdr:cNvPr id="397" name="テキスト ボックス 396"/>
        <xdr:cNvSpPr txBox="1"/>
      </xdr:nvSpPr>
      <xdr:spPr>
        <a:xfrm>
          <a:off x="939800" y="1241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60/119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類似団体平均</a:t>
          </a:r>
          <a:r>
            <a:rPr kumimoji="1" lang="ja-JP" altLang="en-US" sz="1300">
              <a:solidFill>
                <a:schemeClr val="dk1"/>
              </a:solidFill>
              <a:effectLst/>
              <a:latin typeface="+mn-lt"/>
              <a:ea typeface="+mn-ea"/>
              <a:cs typeface="+mn-cs"/>
            </a:rPr>
            <a:t>と比較すると</a:t>
          </a:r>
          <a:r>
            <a:rPr kumimoji="1" lang="ja-JP" altLang="ja-JP" sz="1300">
              <a:solidFill>
                <a:schemeClr val="dk1"/>
              </a:solidFill>
              <a:effectLst/>
              <a:latin typeface="+mn-lt"/>
              <a:ea typeface="+mn-ea"/>
              <a:cs typeface="+mn-cs"/>
            </a:rPr>
            <a:t>、公債費以外に係る経常収支比率が</a:t>
          </a:r>
          <a:r>
            <a:rPr kumimoji="1" lang="ja-JP" altLang="en-US" sz="1300">
              <a:solidFill>
                <a:schemeClr val="dk1"/>
              </a:solidFill>
              <a:effectLst/>
              <a:latin typeface="+mn-lt"/>
              <a:ea typeface="+mn-ea"/>
              <a:cs typeface="+mn-cs"/>
            </a:rPr>
            <a:t>高く</a:t>
          </a:r>
          <a:r>
            <a:rPr kumimoji="1" lang="ja-JP" altLang="ja-JP" sz="1300">
              <a:solidFill>
                <a:schemeClr val="dk1"/>
              </a:solidFill>
              <a:effectLst/>
              <a:latin typeface="+mn-lt"/>
              <a:ea typeface="+mn-ea"/>
              <a:cs typeface="+mn-cs"/>
            </a:rPr>
            <a:t>なっ</a:t>
          </a:r>
          <a:r>
            <a:rPr kumimoji="1" lang="ja-JP" altLang="en-US" sz="1300">
              <a:solidFill>
                <a:schemeClr val="dk1"/>
              </a:solidFill>
              <a:effectLst/>
              <a:latin typeface="+mn-lt"/>
              <a:ea typeface="+mn-ea"/>
              <a:cs typeface="+mn-cs"/>
            </a:rPr>
            <a:t>ている。要因としては、</a:t>
          </a:r>
          <a:r>
            <a:rPr kumimoji="1" lang="ja-JP" altLang="ja-JP" sz="1300">
              <a:solidFill>
                <a:schemeClr val="dk1"/>
              </a:solidFill>
              <a:effectLst/>
              <a:latin typeface="+mn-lt"/>
              <a:ea typeface="+mn-ea"/>
              <a:cs typeface="+mn-cs"/>
            </a:rPr>
            <a:t>人件費や扶助費の比率は低いものの、物件費が高くなっていることが主な要因となっている。今後は</a:t>
          </a:r>
          <a:r>
            <a:rPr kumimoji="1" lang="ja-JP" altLang="en-US" sz="1300">
              <a:solidFill>
                <a:schemeClr val="dk1"/>
              </a:solidFill>
              <a:effectLst/>
              <a:latin typeface="+mn-lt"/>
              <a:ea typeface="+mn-ea"/>
              <a:cs typeface="+mn-cs"/>
            </a:rPr>
            <a:t>本市の最大の課題である</a:t>
          </a:r>
          <a:r>
            <a:rPr kumimoji="1" lang="ja-JP" altLang="ja-JP" sz="1300">
              <a:solidFill>
                <a:schemeClr val="dk1"/>
              </a:solidFill>
              <a:effectLst/>
              <a:latin typeface="+mn-lt"/>
              <a:ea typeface="+mn-ea"/>
              <a:cs typeface="+mn-cs"/>
            </a:rPr>
            <a:t>物件費の比率を下げるため、</a:t>
          </a:r>
          <a:r>
            <a:rPr kumimoji="1" lang="ja-JP" altLang="en-US" sz="1300">
              <a:solidFill>
                <a:schemeClr val="dk1"/>
              </a:solidFill>
              <a:effectLst/>
              <a:latin typeface="+mn-lt"/>
              <a:ea typeface="+mn-ea"/>
              <a:cs typeface="+mn-cs"/>
            </a:rPr>
            <a:t>ＰＤＣＡサイクルによる</a:t>
          </a:r>
          <a:r>
            <a:rPr kumimoji="1" lang="ja-JP" altLang="ja-JP" sz="1300">
              <a:solidFill>
                <a:schemeClr val="dk1"/>
              </a:solidFill>
              <a:effectLst/>
              <a:latin typeface="+mn-lt"/>
              <a:ea typeface="+mn-ea"/>
              <a:cs typeface="+mn-cs"/>
            </a:rPr>
            <a:t>事務事業の見直しや</a:t>
          </a:r>
          <a:r>
            <a:rPr kumimoji="1" lang="ja-JP" altLang="en-US" sz="1300">
              <a:solidFill>
                <a:schemeClr val="dk1"/>
              </a:solidFill>
              <a:effectLst/>
              <a:latin typeface="+mn-lt"/>
              <a:ea typeface="+mn-ea"/>
              <a:cs typeface="+mn-cs"/>
            </a:rPr>
            <a:t>、公共施設再配置による</a:t>
          </a:r>
          <a:r>
            <a:rPr kumimoji="1" lang="ja-JP" altLang="ja-JP" sz="1300">
              <a:solidFill>
                <a:schemeClr val="dk1"/>
              </a:solidFill>
              <a:effectLst/>
              <a:latin typeface="+mn-lt"/>
              <a:ea typeface="+mn-ea"/>
              <a:cs typeface="+mn-cs"/>
            </a:rPr>
            <a:t>既存施設の統廃合を進め行政コストの縮減</a:t>
          </a:r>
          <a:r>
            <a:rPr kumimoji="1" lang="ja-JP" altLang="en-US" sz="1300">
              <a:solidFill>
                <a:schemeClr val="dk1"/>
              </a:solidFill>
              <a:effectLst/>
              <a:latin typeface="+mn-lt"/>
              <a:ea typeface="+mn-ea"/>
              <a:cs typeface="+mn-cs"/>
            </a:rPr>
            <a:t>を図る</a:t>
          </a:r>
          <a:r>
            <a:rPr kumimoji="1" lang="ja-JP" altLang="ja-JP" sz="1300">
              <a:solidFill>
                <a:schemeClr val="dk1"/>
              </a:solidFill>
              <a:effectLst/>
              <a:latin typeface="+mn-lt"/>
              <a:ea typeface="+mn-ea"/>
              <a:cs typeface="+mn-cs"/>
            </a:rPr>
            <a:t>。</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138430</xdr:rowOff>
    </xdr:from>
    <xdr:to>
      <xdr:col>24</xdr:col>
      <xdr:colOff>31750</xdr:colOff>
      <xdr:row>81</xdr:row>
      <xdr:rowOff>124713</xdr:rowOff>
    </xdr:to>
    <xdr:cxnSp macro="">
      <xdr:nvCxnSpPr>
        <xdr:cNvPr id="423" name="直線コネクタ 422"/>
        <xdr:cNvCxnSpPr/>
      </xdr:nvCxnSpPr>
      <xdr:spPr>
        <a:xfrm flipV="1">
          <a:off x="16510000" y="1265428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96790</xdr:rowOff>
    </xdr:from>
    <xdr:ext cx="762000" cy="259045"/>
    <xdr:sp macro="" textlink="">
      <xdr:nvSpPr>
        <xdr:cNvPr id="424" name="公債費以外最小値テキスト"/>
        <xdr:cNvSpPr txBox="1"/>
      </xdr:nvSpPr>
      <xdr:spPr>
        <a:xfrm>
          <a:off x="16598900" y="139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628650</xdr:colOff>
      <xdr:row>81</xdr:row>
      <xdr:rowOff>124713</xdr:rowOff>
    </xdr:from>
    <xdr:to>
      <xdr:col>24</xdr:col>
      <xdr:colOff>120650</xdr:colOff>
      <xdr:row>81</xdr:row>
      <xdr:rowOff>124713</xdr:rowOff>
    </xdr:to>
    <xdr:cxnSp macro="">
      <xdr:nvCxnSpPr>
        <xdr:cNvPr id="425" name="直線コネクタ 424"/>
        <xdr:cNvCxnSpPr/>
      </xdr:nvCxnSpPr>
      <xdr:spPr>
        <a:xfrm>
          <a:off x="16421100" y="1401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53357</xdr:rowOff>
    </xdr:from>
    <xdr:ext cx="762000" cy="259045"/>
    <xdr:sp macro="" textlink="">
      <xdr:nvSpPr>
        <xdr:cNvPr id="426" name="公債費以外最大値テキスト"/>
        <xdr:cNvSpPr txBox="1"/>
      </xdr:nvSpPr>
      <xdr:spPr>
        <a:xfrm>
          <a:off x="16598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a:t>
          </a:r>
          <a:endParaRPr kumimoji="1" lang="ja-JP" altLang="en-US" sz="1000" b="1">
            <a:latin typeface="ＭＳ Ｐゴシック"/>
          </a:endParaRPr>
        </a:p>
      </xdr:txBody>
    </xdr:sp>
    <xdr:clientData/>
  </xdr:oneCellAnchor>
  <xdr:twoCellAnchor>
    <xdr:from>
      <xdr:col>23</xdr:col>
      <xdr:colOff>628650</xdr:colOff>
      <xdr:row>73</xdr:row>
      <xdr:rowOff>138430</xdr:rowOff>
    </xdr:from>
    <xdr:to>
      <xdr:col>24</xdr:col>
      <xdr:colOff>120650</xdr:colOff>
      <xdr:row>73</xdr:row>
      <xdr:rowOff>138430</xdr:rowOff>
    </xdr:to>
    <xdr:cxnSp macro="">
      <xdr:nvCxnSpPr>
        <xdr:cNvPr id="427" name="直線コネクタ 426"/>
        <xdr:cNvCxnSpPr/>
      </xdr:nvCxnSpPr>
      <xdr:spPr>
        <a:xfrm>
          <a:off x="16421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108713</xdr:rowOff>
    </xdr:from>
    <xdr:to>
      <xdr:col>24</xdr:col>
      <xdr:colOff>31750</xdr:colOff>
      <xdr:row>78</xdr:row>
      <xdr:rowOff>168148</xdr:rowOff>
    </xdr:to>
    <xdr:cxnSp macro="">
      <xdr:nvCxnSpPr>
        <xdr:cNvPr id="428" name="直線コネクタ 427"/>
        <xdr:cNvCxnSpPr/>
      </xdr:nvCxnSpPr>
      <xdr:spPr>
        <a:xfrm flipV="1">
          <a:off x="15671800" y="13481813"/>
          <a:ext cx="8382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65295</xdr:rowOff>
    </xdr:from>
    <xdr:ext cx="762000" cy="259045"/>
    <xdr:sp macro="" textlink="">
      <xdr:nvSpPr>
        <xdr:cNvPr id="429" name="公債費以外平均値テキスト"/>
        <xdr:cNvSpPr txBox="1"/>
      </xdr:nvSpPr>
      <xdr:spPr>
        <a:xfrm>
          <a:off x="16598900" y="13266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48768</xdr:rowOff>
    </xdr:from>
    <xdr:to>
      <xdr:col>24</xdr:col>
      <xdr:colOff>82550</xdr:colOff>
      <xdr:row>78</xdr:row>
      <xdr:rowOff>150368</xdr:rowOff>
    </xdr:to>
    <xdr:sp macro="" textlink="">
      <xdr:nvSpPr>
        <xdr:cNvPr id="430" name="フローチャート : 判断 429"/>
        <xdr:cNvSpPr/>
      </xdr:nvSpPr>
      <xdr:spPr>
        <a:xfrm>
          <a:off x="164592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74422</xdr:rowOff>
    </xdr:from>
    <xdr:to>
      <xdr:col>22</xdr:col>
      <xdr:colOff>565150</xdr:colOff>
      <xdr:row>78</xdr:row>
      <xdr:rowOff>168148</xdr:rowOff>
    </xdr:to>
    <xdr:cxnSp macro="">
      <xdr:nvCxnSpPr>
        <xdr:cNvPr id="431" name="直線コネクタ 430"/>
        <xdr:cNvCxnSpPr/>
      </xdr:nvCxnSpPr>
      <xdr:spPr>
        <a:xfrm>
          <a:off x="14782800" y="13276072"/>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94487</xdr:rowOff>
    </xdr:from>
    <xdr:to>
      <xdr:col>22</xdr:col>
      <xdr:colOff>615950</xdr:colOff>
      <xdr:row>79</xdr:row>
      <xdr:rowOff>24637</xdr:rowOff>
    </xdr:to>
    <xdr:sp macro="" textlink="">
      <xdr:nvSpPr>
        <xdr:cNvPr id="432" name="フローチャート : 判断 431"/>
        <xdr:cNvSpPr/>
      </xdr:nvSpPr>
      <xdr:spPr>
        <a:xfrm>
          <a:off x="15621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34814</xdr:rowOff>
    </xdr:from>
    <xdr:ext cx="736600" cy="259045"/>
    <xdr:sp macro="" textlink="">
      <xdr:nvSpPr>
        <xdr:cNvPr id="433" name="テキスト ボックス 432"/>
        <xdr:cNvSpPr txBox="1"/>
      </xdr:nvSpPr>
      <xdr:spPr>
        <a:xfrm>
          <a:off x="15290800" y="13236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33274</xdr:rowOff>
    </xdr:from>
    <xdr:to>
      <xdr:col>21</xdr:col>
      <xdr:colOff>361950</xdr:colOff>
      <xdr:row>77</xdr:row>
      <xdr:rowOff>74422</xdr:rowOff>
    </xdr:to>
    <xdr:cxnSp macro="">
      <xdr:nvCxnSpPr>
        <xdr:cNvPr id="434" name="直線コネクタ 433"/>
        <xdr:cNvCxnSpPr/>
      </xdr:nvCxnSpPr>
      <xdr:spPr>
        <a:xfrm>
          <a:off x="13893800" y="132349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25908</xdr:rowOff>
    </xdr:from>
    <xdr:to>
      <xdr:col>21</xdr:col>
      <xdr:colOff>412750</xdr:colOff>
      <xdr:row>78</xdr:row>
      <xdr:rowOff>127508</xdr:rowOff>
    </xdr:to>
    <xdr:sp macro="" textlink="">
      <xdr:nvSpPr>
        <xdr:cNvPr id="435" name="フローチャート : 判断 434"/>
        <xdr:cNvSpPr/>
      </xdr:nvSpPr>
      <xdr:spPr>
        <a:xfrm>
          <a:off x="14732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112285</xdr:rowOff>
    </xdr:from>
    <xdr:ext cx="762000" cy="259045"/>
    <xdr:sp macro="" textlink="">
      <xdr:nvSpPr>
        <xdr:cNvPr id="436" name="テキスト ボックス 435"/>
        <xdr:cNvSpPr txBox="1"/>
      </xdr:nvSpPr>
      <xdr:spPr>
        <a:xfrm>
          <a:off x="14401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33274</xdr:rowOff>
    </xdr:from>
    <xdr:to>
      <xdr:col>20</xdr:col>
      <xdr:colOff>158750</xdr:colOff>
      <xdr:row>77</xdr:row>
      <xdr:rowOff>124713</xdr:rowOff>
    </xdr:to>
    <xdr:cxnSp macro="">
      <xdr:nvCxnSpPr>
        <xdr:cNvPr id="437" name="直線コネクタ 436"/>
        <xdr:cNvCxnSpPr/>
      </xdr:nvCxnSpPr>
      <xdr:spPr>
        <a:xfrm flipV="1">
          <a:off x="13004800" y="13234924"/>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48768</xdr:rowOff>
    </xdr:from>
    <xdr:to>
      <xdr:col>20</xdr:col>
      <xdr:colOff>209550</xdr:colOff>
      <xdr:row>78</xdr:row>
      <xdr:rowOff>150368</xdr:rowOff>
    </xdr:to>
    <xdr:sp macro="" textlink="">
      <xdr:nvSpPr>
        <xdr:cNvPr id="438" name="フローチャート : 判断 437"/>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135145</xdr:rowOff>
    </xdr:from>
    <xdr:ext cx="762000" cy="259045"/>
    <xdr:sp macro="" textlink="">
      <xdr:nvSpPr>
        <xdr:cNvPr id="439" name="テキスト ボックス 438"/>
        <xdr:cNvSpPr txBox="1"/>
      </xdr:nvSpPr>
      <xdr:spPr>
        <a:xfrm>
          <a:off x="13512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7620</xdr:rowOff>
    </xdr:from>
    <xdr:to>
      <xdr:col>19</xdr:col>
      <xdr:colOff>6350</xdr:colOff>
      <xdr:row>78</xdr:row>
      <xdr:rowOff>109220</xdr:rowOff>
    </xdr:to>
    <xdr:sp macro="" textlink="">
      <xdr:nvSpPr>
        <xdr:cNvPr id="440" name="フローチャート : 判断 439"/>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93997</xdr:rowOff>
    </xdr:from>
    <xdr:ext cx="762000" cy="259045"/>
    <xdr:sp macro="" textlink="">
      <xdr:nvSpPr>
        <xdr:cNvPr id="441" name="テキスト ボックス 440"/>
        <xdr:cNvSpPr txBox="1"/>
      </xdr:nvSpPr>
      <xdr:spPr>
        <a:xfrm>
          <a:off x="12623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57913</xdr:rowOff>
    </xdr:from>
    <xdr:to>
      <xdr:col>24</xdr:col>
      <xdr:colOff>82550</xdr:colOff>
      <xdr:row>78</xdr:row>
      <xdr:rowOff>159513</xdr:rowOff>
    </xdr:to>
    <xdr:sp macro="" textlink="">
      <xdr:nvSpPr>
        <xdr:cNvPr id="447" name="円/楕円 446"/>
        <xdr:cNvSpPr/>
      </xdr:nvSpPr>
      <xdr:spPr>
        <a:xfrm>
          <a:off x="164592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29990</xdr:rowOff>
    </xdr:from>
    <xdr:ext cx="762000" cy="259045"/>
    <xdr:sp macro="" textlink="">
      <xdr:nvSpPr>
        <xdr:cNvPr id="448" name="公債費以外該当値テキスト"/>
        <xdr:cNvSpPr txBox="1"/>
      </xdr:nvSpPr>
      <xdr:spPr>
        <a:xfrm>
          <a:off x="165989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117348</xdr:rowOff>
    </xdr:from>
    <xdr:to>
      <xdr:col>22</xdr:col>
      <xdr:colOff>615950</xdr:colOff>
      <xdr:row>79</xdr:row>
      <xdr:rowOff>47498</xdr:rowOff>
    </xdr:to>
    <xdr:sp macro="" textlink="">
      <xdr:nvSpPr>
        <xdr:cNvPr id="449" name="円/楕円 448"/>
        <xdr:cNvSpPr/>
      </xdr:nvSpPr>
      <xdr:spPr>
        <a:xfrm>
          <a:off x="15621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32275</xdr:rowOff>
    </xdr:from>
    <xdr:ext cx="736600" cy="259045"/>
    <xdr:sp macro="" textlink="">
      <xdr:nvSpPr>
        <xdr:cNvPr id="450" name="テキスト ボックス 449"/>
        <xdr:cNvSpPr txBox="1"/>
      </xdr:nvSpPr>
      <xdr:spPr>
        <a:xfrm>
          <a:off x="15290800" y="13576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23622</xdr:rowOff>
    </xdr:from>
    <xdr:to>
      <xdr:col>21</xdr:col>
      <xdr:colOff>412750</xdr:colOff>
      <xdr:row>77</xdr:row>
      <xdr:rowOff>125222</xdr:rowOff>
    </xdr:to>
    <xdr:sp macro="" textlink="">
      <xdr:nvSpPr>
        <xdr:cNvPr id="451" name="円/楕円 450"/>
        <xdr:cNvSpPr/>
      </xdr:nvSpPr>
      <xdr:spPr>
        <a:xfrm>
          <a:off x="14732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135399</xdr:rowOff>
    </xdr:from>
    <xdr:ext cx="762000" cy="259045"/>
    <xdr:sp macro="" textlink="">
      <xdr:nvSpPr>
        <xdr:cNvPr id="452" name="テキスト ボックス 451"/>
        <xdr:cNvSpPr txBox="1"/>
      </xdr:nvSpPr>
      <xdr:spPr>
        <a:xfrm>
          <a:off x="14401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153924</xdr:rowOff>
    </xdr:from>
    <xdr:to>
      <xdr:col>20</xdr:col>
      <xdr:colOff>209550</xdr:colOff>
      <xdr:row>77</xdr:row>
      <xdr:rowOff>84074</xdr:rowOff>
    </xdr:to>
    <xdr:sp macro="" textlink="">
      <xdr:nvSpPr>
        <xdr:cNvPr id="453" name="円/楕円 452"/>
        <xdr:cNvSpPr/>
      </xdr:nvSpPr>
      <xdr:spPr>
        <a:xfrm>
          <a:off x="13843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94251</xdr:rowOff>
    </xdr:from>
    <xdr:ext cx="762000" cy="259045"/>
    <xdr:sp macro="" textlink="">
      <xdr:nvSpPr>
        <xdr:cNvPr id="454" name="テキスト ボックス 453"/>
        <xdr:cNvSpPr txBox="1"/>
      </xdr:nvSpPr>
      <xdr:spPr>
        <a:xfrm>
          <a:off x="13512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73913</xdr:rowOff>
    </xdr:from>
    <xdr:to>
      <xdr:col>19</xdr:col>
      <xdr:colOff>6350</xdr:colOff>
      <xdr:row>78</xdr:row>
      <xdr:rowOff>4063</xdr:rowOff>
    </xdr:to>
    <xdr:sp macro="" textlink="">
      <xdr:nvSpPr>
        <xdr:cNvPr id="455" name="円/楕円 454"/>
        <xdr:cNvSpPr/>
      </xdr:nvSpPr>
      <xdr:spPr>
        <a:xfrm>
          <a:off x="12954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14240</xdr:rowOff>
    </xdr:from>
    <xdr:ext cx="762000" cy="259045"/>
    <xdr:sp macro="" textlink="">
      <xdr:nvSpPr>
        <xdr:cNvPr id="456" name="テキスト ボックス 455"/>
        <xdr:cNvSpPr txBox="1"/>
      </xdr:nvSpPr>
      <xdr:spPr>
        <a:xfrm>
          <a:off x="12623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岐阜県本巣市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160452</xdr:rowOff>
    </xdr:from>
    <xdr:to>
      <xdr:col>4</xdr:col>
      <xdr:colOff>1117600</xdr:colOff>
      <xdr:row>20</xdr:row>
      <xdr:rowOff>40959</xdr:rowOff>
    </xdr:to>
    <xdr:cxnSp macro="">
      <xdr:nvCxnSpPr>
        <xdr:cNvPr id="47" name="直線コネクタ 46"/>
        <xdr:cNvCxnSpPr/>
      </xdr:nvCxnSpPr>
      <xdr:spPr bwMode="auto">
        <a:xfrm flipV="1">
          <a:off x="5651500" y="1922577"/>
          <a:ext cx="0" cy="1595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13036</xdr:rowOff>
    </xdr:from>
    <xdr:ext cx="762000" cy="259045"/>
    <xdr:sp macro="" textlink="">
      <xdr:nvSpPr>
        <xdr:cNvPr id="48" name="人口1人当たり決算額の推移最小値テキスト130"/>
        <xdr:cNvSpPr txBox="1"/>
      </xdr:nvSpPr>
      <xdr:spPr>
        <a:xfrm>
          <a:off x="5740400" y="348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65,686</a:t>
          </a:r>
          <a:endParaRPr kumimoji="1" lang="ja-JP" altLang="en-US" sz="1000" b="1">
            <a:latin typeface="ＭＳ Ｐゴシック"/>
          </a:endParaRPr>
        </a:p>
      </xdr:txBody>
    </xdr:sp>
    <xdr:clientData/>
  </xdr:oneCellAnchor>
  <xdr:twoCellAnchor>
    <xdr:from>
      <xdr:col>4</xdr:col>
      <xdr:colOff>1028700</xdr:colOff>
      <xdr:row>20</xdr:row>
      <xdr:rowOff>40959</xdr:rowOff>
    </xdr:from>
    <xdr:to>
      <xdr:col>5</xdr:col>
      <xdr:colOff>73025</xdr:colOff>
      <xdr:row>20</xdr:row>
      <xdr:rowOff>40959</xdr:rowOff>
    </xdr:to>
    <xdr:cxnSp macro="">
      <xdr:nvCxnSpPr>
        <xdr:cNvPr id="49" name="直線コネクタ 48"/>
        <xdr:cNvCxnSpPr/>
      </xdr:nvCxnSpPr>
      <xdr:spPr bwMode="auto">
        <a:xfrm>
          <a:off x="5562600" y="3517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75379</xdr:rowOff>
    </xdr:from>
    <xdr:ext cx="762000" cy="259045"/>
    <xdr:sp macro="" textlink="">
      <xdr:nvSpPr>
        <xdr:cNvPr id="50" name="人口1人当たり決算額の推移最大値テキスト130"/>
        <xdr:cNvSpPr txBox="1"/>
      </xdr:nvSpPr>
      <xdr:spPr>
        <a:xfrm>
          <a:off x="5740400" y="166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163,368</a:t>
          </a:r>
          <a:endParaRPr kumimoji="1" lang="ja-JP" altLang="en-US" sz="1000" b="1">
            <a:latin typeface="ＭＳ Ｐゴシック"/>
          </a:endParaRPr>
        </a:p>
      </xdr:txBody>
    </xdr:sp>
    <xdr:clientData/>
  </xdr:oneCellAnchor>
  <xdr:twoCellAnchor>
    <xdr:from>
      <xdr:col>4</xdr:col>
      <xdr:colOff>1028700</xdr:colOff>
      <xdr:row>10</xdr:row>
      <xdr:rowOff>160452</xdr:rowOff>
    </xdr:from>
    <xdr:to>
      <xdr:col>5</xdr:col>
      <xdr:colOff>73025</xdr:colOff>
      <xdr:row>10</xdr:row>
      <xdr:rowOff>160452</xdr:rowOff>
    </xdr:to>
    <xdr:cxnSp macro="">
      <xdr:nvCxnSpPr>
        <xdr:cNvPr id="51" name="直線コネクタ 50"/>
        <xdr:cNvCxnSpPr/>
      </xdr:nvCxnSpPr>
      <xdr:spPr bwMode="auto">
        <a:xfrm>
          <a:off x="5562600" y="19225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153104</xdr:rowOff>
    </xdr:from>
    <xdr:to>
      <xdr:col>4</xdr:col>
      <xdr:colOff>1117600</xdr:colOff>
      <xdr:row>17</xdr:row>
      <xdr:rowOff>160713</xdr:rowOff>
    </xdr:to>
    <xdr:cxnSp macro="">
      <xdr:nvCxnSpPr>
        <xdr:cNvPr id="52" name="直線コネクタ 51"/>
        <xdr:cNvCxnSpPr/>
      </xdr:nvCxnSpPr>
      <xdr:spPr bwMode="auto">
        <a:xfrm flipV="1">
          <a:off x="5003800" y="3115379"/>
          <a:ext cx="647700" cy="76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101441</xdr:rowOff>
    </xdr:from>
    <xdr:ext cx="762000" cy="259045"/>
    <xdr:sp macro="" textlink="">
      <xdr:nvSpPr>
        <xdr:cNvPr id="53" name="人口1人当たり決算額の推移平均値テキスト130"/>
        <xdr:cNvSpPr txBox="1"/>
      </xdr:nvSpPr>
      <xdr:spPr>
        <a:xfrm>
          <a:off x="5740400" y="2720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84914</xdr:rowOff>
    </xdr:from>
    <xdr:to>
      <xdr:col>5</xdr:col>
      <xdr:colOff>34925</xdr:colOff>
      <xdr:row>17</xdr:row>
      <xdr:rowOff>15064</xdr:rowOff>
    </xdr:to>
    <xdr:sp macro="" textlink="">
      <xdr:nvSpPr>
        <xdr:cNvPr id="54" name="フローチャート : 判断 53"/>
        <xdr:cNvSpPr/>
      </xdr:nvSpPr>
      <xdr:spPr bwMode="auto">
        <a:xfrm>
          <a:off x="5600700" y="287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160713</xdr:rowOff>
    </xdr:from>
    <xdr:to>
      <xdr:col>4</xdr:col>
      <xdr:colOff>469900</xdr:colOff>
      <xdr:row>18</xdr:row>
      <xdr:rowOff>117540</xdr:rowOff>
    </xdr:to>
    <xdr:cxnSp macro="">
      <xdr:nvCxnSpPr>
        <xdr:cNvPr id="55" name="直線コネクタ 54"/>
        <xdr:cNvCxnSpPr/>
      </xdr:nvCxnSpPr>
      <xdr:spPr bwMode="auto">
        <a:xfrm flipV="1">
          <a:off x="4305300" y="3122988"/>
          <a:ext cx="698500" cy="1282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148269</xdr:rowOff>
    </xdr:from>
    <xdr:to>
      <xdr:col>4</xdr:col>
      <xdr:colOff>520700</xdr:colOff>
      <xdr:row>17</xdr:row>
      <xdr:rowOff>78419</xdr:rowOff>
    </xdr:to>
    <xdr:sp macro="" textlink="">
      <xdr:nvSpPr>
        <xdr:cNvPr id="56" name="フローチャート : 判断 55"/>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88596</xdr:rowOff>
    </xdr:from>
    <xdr:ext cx="736600" cy="259045"/>
    <xdr:sp macro="" textlink="">
      <xdr:nvSpPr>
        <xdr:cNvPr id="57" name="テキスト ボックス 56"/>
        <xdr:cNvSpPr txBox="1"/>
      </xdr:nvSpPr>
      <xdr:spPr>
        <a:xfrm>
          <a:off x="4622800" y="27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117540</xdr:rowOff>
    </xdr:from>
    <xdr:to>
      <xdr:col>3</xdr:col>
      <xdr:colOff>904875</xdr:colOff>
      <xdr:row>18</xdr:row>
      <xdr:rowOff>166444</xdr:rowOff>
    </xdr:to>
    <xdr:cxnSp macro="">
      <xdr:nvCxnSpPr>
        <xdr:cNvPr id="58" name="直線コネクタ 57"/>
        <xdr:cNvCxnSpPr/>
      </xdr:nvCxnSpPr>
      <xdr:spPr bwMode="auto">
        <a:xfrm flipV="1">
          <a:off x="3606800" y="3251265"/>
          <a:ext cx="698500" cy="489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25396</xdr:rowOff>
    </xdr:from>
    <xdr:to>
      <xdr:col>3</xdr:col>
      <xdr:colOff>955675</xdr:colOff>
      <xdr:row>17</xdr:row>
      <xdr:rowOff>126996</xdr:rowOff>
    </xdr:to>
    <xdr:sp macro="" textlink="">
      <xdr:nvSpPr>
        <xdr:cNvPr id="59" name="フローチャート : 判断 58"/>
        <xdr:cNvSpPr/>
      </xdr:nvSpPr>
      <xdr:spPr bwMode="auto">
        <a:xfrm>
          <a:off x="4254500" y="2987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137173</xdr:rowOff>
    </xdr:from>
    <xdr:ext cx="762000" cy="259045"/>
    <xdr:sp macro="" textlink="">
      <xdr:nvSpPr>
        <xdr:cNvPr id="60" name="テキスト ボックス 59"/>
        <xdr:cNvSpPr txBox="1"/>
      </xdr:nvSpPr>
      <xdr:spPr>
        <a:xfrm>
          <a:off x="3924300" y="2756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47687</xdr:rowOff>
    </xdr:from>
    <xdr:to>
      <xdr:col>3</xdr:col>
      <xdr:colOff>206375</xdr:colOff>
      <xdr:row>18</xdr:row>
      <xdr:rowOff>166444</xdr:rowOff>
    </xdr:to>
    <xdr:cxnSp macro="">
      <xdr:nvCxnSpPr>
        <xdr:cNvPr id="61" name="直線コネクタ 60"/>
        <xdr:cNvCxnSpPr/>
      </xdr:nvCxnSpPr>
      <xdr:spPr bwMode="auto">
        <a:xfrm>
          <a:off x="2908300" y="3181412"/>
          <a:ext cx="698500" cy="118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1034</xdr:rowOff>
    </xdr:from>
    <xdr:to>
      <xdr:col>3</xdr:col>
      <xdr:colOff>257175</xdr:colOff>
      <xdr:row>17</xdr:row>
      <xdr:rowOff>102634</xdr:rowOff>
    </xdr:to>
    <xdr:sp macro="" textlink="">
      <xdr:nvSpPr>
        <xdr:cNvPr id="62" name="フローチャート : 判断 61"/>
        <xdr:cNvSpPr/>
      </xdr:nvSpPr>
      <xdr:spPr bwMode="auto">
        <a:xfrm>
          <a:off x="3556000" y="2963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112811</xdr:rowOff>
    </xdr:from>
    <xdr:ext cx="762000" cy="259045"/>
    <xdr:sp macro="" textlink="">
      <xdr:nvSpPr>
        <xdr:cNvPr id="63" name="テキスト ボックス 62"/>
        <xdr:cNvSpPr txBox="1"/>
      </xdr:nvSpPr>
      <xdr:spPr>
        <a:xfrm>
          <a:off x="3225800" y="273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134586</xdr:rowOff>
    </xdr:from>
    <xdr:to>
      <xdr:col>2</xdr:col>
      <xdr:colOff>692150</xdr:colOff>
      <xdr:row>17</xdr:row>
      <xdr:rowOff>64736</xdr:rowOff>
    </xdr:to>
    <xdr:sp macro="" textlink="">
      <xdr:nvSpPr>
        <xdr:cNvPr id="64" name="フローチャート : 判断 63"/>
        <xdr:cNvSpPr/>
      </xdr:nvSpPr>
      <xdr:spPr bwMode="auto">
        <a:xfrm>
          <a:off x="2857500" y="2925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74913</xdr:rowOff>
    </xdr:from>
    <xdr:ext cx="762000" cy="259045"/>
    <xdr:sp macro="" textlink="">
      <xdr:nvSpPr>
        <xdr:cNvPr id="65" name="テキスト ボックス 64"/>
        <xdr:cNvSpPr txBox="1"/>
      </xdr:nvSpPr>
      <xdr:spPr>
        <a:xfrm>
          <a:off x="2527300" y="269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102304</xdr:rowOff>
    </xdr:from>
    <xdr:to>
      <xdr:col>5</xdr:col>
      <xdr:colOff>34925</xdr:colOff>
      <xdr:row>18</xdr:row>
      <xdr:rowOff>32454</xdr:rowOff>
    </xdr:to>
    <xdr:sp macro="" textlink="">
      <xdr:nvSpPr>
        <xdr:cNvPr id="71" name="円/楕円 70"/>
        <xdr:cNvSpPr/>
      </xdr:nvSpPr>
      <xdr:spPr bwMode="auto">
        <a:xfrm>
          <a:off x="5600700" y="3064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74381</xdr:rowOff>
    </xdr:from>
    <xdr:ext cx="762000" cy="259045"/>
    <xdr:sp macro="" textlink="">
      <xdr:nvSpPr>
        <xdr:cNvPr id="72" name="人口1人当たり決算額の推移該当値テキスト130"/>
        <xdr:cNvSpPr txBox="1"/>
      </xdr:nvSpPr>
      <xdr:spPr>
        <a:xfrm>
          <a:off x="5740400" y="3036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90,318</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109913</xdr:rowOff>
    </xdr:from>
    <xdr:to>
      <xdr:col>4</xdr:col>
      <xdr:colOff>520700</xdr:colOff>
      <xdr:row>18</xdr:row>
      <xdr:rowOff>40063</xdr:rowOff>
    </xdr:to>
    <xdr:sp macro="" textlink="">
      <xdr:nvSpPr>
        <xdr:cNvPr id="73" name="円/楕円 72"/>
        <xdr:cNvSpPr/>
      </xdr:nvSpPr>
      <xdr:spPr bwMode="auto">
        <a:xfrm>
          <a:off x="4953000" y="30721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24840</xdr:rowOff>
    </xdr:from>
    <xdr:ext cx="736600" cy="259045"/>
    <xdr:sp macro="" textlink="">
      <xdr:nvSpPr>
        <xdr:cNvPr id="74" name="テキスト ボックス 73"/>
        <xdr:cNvSpPr txBox="1"/>
      </xdr:nvSpPr>
      <xdr:spPr>
        <a:xfrm>
          <a:off x="4622800" y="3158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89,852</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66740</xdr:rowOff>
    </xdr:from>
    <xdr:to>
      <xdr:col>3</xdr:col>
      <xdr:colOff>955675</xdr:colOff>
      <xdr:row>18</xdr:row>
      <xdr:rowOff>168340</xdr:rowOff>
    </xdr:to>
    <xdr:sp macro="" textlink="">
      <xdr:nvSpPr>
        <xdr:cNvPr id="75" name="円/楕円 74"/>
        <xdr:cNvSpPr/>
      </xdr:nvSpPr>
      <xdr:spPr bwMode="auto">
        <a:xfrm>
          <a:off x="4254500" y="3200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153117</xdr:rowOff>
    </xdr:from>
    <xdr:ext cx="762000" cy="259045"/>
    <xdr:sp macro="" textlink="">
      <xdr:nvSpPr>
        <xdr:cNvPr id="76" name="テキスト ボックス 75"/>
        <xdr:cNvSpPr txBox="1"/>
      </xdr:nvSpPr>
      <xdr:spPr>
        <a:xfrm>
          <a:off x="3924300" y="3286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81,996</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115644</xdr:rowOff>
    </xdr:from>
    <xdr:to>
      <xdr:col>3</xdr:col>
      <xdr:colOff>257175</xdr:colOff>
      <xdr:row>19</xdr:row>
      <xdr:rowOff>45794</xdr:rowOff>
    </xdr:to>
    <xdr:sp macro="" textlink="">
      <xdr:nvSpPr>
        <xdr:cNvPr id="77" name="円/楕円 76"/>
        <xdr:cNvSpPr/>
      </xdr:nvSpPr>
      <xdr:spPr bwMode="auto">
        <a:xfrm>
          <a:off x="3556000" y="3249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30571</xdr:rowOff>
    </xdr:from>
    <xdr:ext cx="762000" cy="259045"/>
    <xdr:sp macro="" textlink="">
      <xdr:nvSpPr>
        <xdr:cNvPr id="78" name="テキスト ボックス 77"/>
        <xdr:cNvSpPr txBox="1"/>
      </xdr:nvSpPr>
      <xdr:spPr>
        <a:xfrm>
          <a:off x="3225800" y="3335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79,001</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168337</xdr:rowOff>
    </xdr:from>
    <xdr:to>
      <xdr:col>2</xdr:col>
      <xdr:colOff>692150</xdr:colOff>
      <xdr:row>18</xdr:row>
      <xdr:rowOff>98487</xdr:rowOff>
    </xdr:to>
    <xdr:sp macro="" textlink="">
      <xdr:nvSpPr>
        <xdr:cNvPr id="79" name="円/楕円 78"/>
        <xdr:cNvSpPr/>
      </xdr:nvSpPr>
      <xdr:spPr bwMode="auto">
        <a:xfrm>
          <a:off x="2857500" y="31306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83264</xdr:rowOff>
    </xdr:from>
    <xdr:ext cx="762000" cy="259045"/>
    <xdr:sp macro="" textlink="">
      <xdr:nvSpPr>
        <xdr:cNvPr id="80" name="テキスト ボックス 79"/>
        <xdr:cNvSpPr txBox="1"/>
      </xdr:nvSpPr>
      <xdr:spPr>
        <a:xfrm>
          <a:off x="2527300" y="321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86,274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300149</xdr:rowOff>
    </xdr:from>
    <xdr:to>
      <xdr:col>4</xdr:col>
      <xdr:colOff>1117600</xdr:colOff>
      <xdr:row>38</xdr:row>
      <xdr:rowOff>58306</xdr:rowOff>
    </xdr:to>
    <xdr:cxnSp macro="">
      <xdr:nvCxnSpPr>
        <xdr:cNvPr id="109" name="直線コネクタ 108"/>
        <xdr:cNvCxnSpPr/>
      </xdr:nvCxnSpPr>
      <xdr:spPr bwMode="auto">
        <a:xfrm flipV="1">
          <a:off x="5651500" y="6224699"/>
          <a:ext cx="0" cy="1301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51064</xdr:rowOff>
    </xdr:from>
    <xdr:ext cx="762000" cy="259045"/>
    <xdr:sp macro="" textlink="">
      <xdr:nvSpPr>
        <xdr:cNvPr id="110" name="人口1人当たり決算額の推移最小値テキスト445"/>
        <xdr:cNvSpPr txBox="1"/>
      </xdr:nvSpPr>
      <xdr:spPr>
        <a:xfrm>
          <a:off x="5740400" y="7518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8,030</a:t>
          </a:r>
          <a:endParaRPr kumimoji="1" lang="ja-JP" altLang="en-US" sz="1000" b="1">
            <a:latin typeface="ＭＳ Ｐゴシック"/>
          </a:endParaRPr>
        </a:p>
      </xdr:txBody>
    </xdr:sp>
    <xdr:clientData/>
  </xdr:oneCellAnchor>
  <xdr:twoCellAnchor>
    <xdr:from>
      <xdr:col>4</xdr:col>
      <xdr:colOff>1028700</xdr:colOff>
      <xdr:row>38</xdr:row>
      <xdr:rowOff>58306</xdr:rowOff>
    </xdr:from>
    <xdr:to>
      <xdr:col>5</xdr:col>
      <xdr:colOff>73025</xdr:colOff>
      <xdr:row>38</xdr:row>
      <xdr:rowOff>58306</xdr:rowOff>
    </xdr:to>
    <xdr:cxnSp macro="">
      <xdr:nvCxnSpPr>
        <xdr:cNvPr id="111" name="直線コネクタ 110"/>
        <xdr:cNvCxnSpPr/>
      </xdr:nvCxnSpPr>
      <xdr:spPr bwMode="auto">
        <a:xfrm>
          <a:off x="5562600" y="7525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43626</xdr:rowOff>
    </xdr:from>
    <xdr:ext cx="762000" cy="259045"/>
    <xdr:sp macro="" textlink="">
      <xdr:nvSpPr>
        <xdr:cNvPr id="112" name="人口1人当たり決算額の推移最大値テキスト445"/>
        <xdr:cNvSpPr txBox="1"/>
      </xdr:nvSpPr>
      <xdr:spPr>
        <a:xfrm>
          <a:off x="5740400" y="5968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349,554</a:t>
          </a:r>
          <a:endParaRPr kumimoji="1" lang="ja-JP" altLang="en-US" sz="1000" b="1">
            <a:latin typeface="ＭＳ Ｐゴシック"/>
          </a:endParaRPr>
        </a:p>
      </xdr:txBody>
    </xdr:sp>
    <xdr:clientData/>
  </xdr:oneCellAnchor>
  <xdr:twoCellAnchor>
    <xdr:from>
      <xdr:col>4</xdr:col>
      <xdr:colOff>1028700</xdr:colOff>
      <xdr:row>33</xdr:row>
      <xdr:rowOff>300149</xdr:rowOff>
    </xdr:from>
    <xdr:to>
      <xdr:col>5</xdr:col>
      <xdr:colOff>73025</xdr:colOff>
      <xdr:row>33</xdr:row>
      <xdr:rowOff>300149</xdr:rowOff>
    </xdr:to>
    <xdr:cxnSp macro="">
      <xdr:nvCxnSpPr>
        <xdr:cNvPr id="113" name="直線コネクタ 112"/>
        <xdr:cNvCxnSpPr/>
      </xdr:nvCxnSpPr>
      <xdr:spPr bwMode="auto">
        <a:xfrm>
          <a:off x="5562600" y="6224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40887</xdr:rowOff>
    </xdr:from>
    <xdr:to>
      <xdr:col>4</xdr:col>
      <xdr:colOff>1117600</xdr:colOff>
      <xdr:row>38</xdr:row>
      <xdr:rowOff>51357</xdr:rowOff>
    </xdr:to>
    <xdr:cxnSp macro="">
      <xdr:nvCxnSpPr>
        <xdr:cNvPr id="114" name="直線コネクタ 113"/>
        <xdr:cNvCxnSpPr/>
      </xdr:nvCxnSpPr>
      <xdr:spPr bwMode="auto">
        <a:xfrm flipV="1">
          <a:off x="5003800" y="7508487"/>
          <a:ext cx="647700" cy="104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122624</xdr:rowOff>
    </xdr:from>
    <xdr:ext cx="762000" cy="259045"/>
    <xdr:sp macro="" textlink="">
      <xdr:nvSpPr>
        <xdr:cNvPr id="115" name="人口1人当たり決算額の推移平均値テキスト445"/>
        <xdr:cNvSpPr txBox="1"/>
      </xdr:nvSpPr>
      <xdr:spPr>
        <a:xfrm>
          <a:off x="5740400" y="72473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277547</xdr:rowOff>
    </xdr:from>
    <xdr:to>
      <xdr:col>5</xdr:col>
      <xdr:colOff>34925</xdr:colOff>
      <xdr:row>38</xdr:row>
      <xdr:rowOff>36247</xdr:rowOff>
    </xdr:to>
    <xdr:sp macro="" textlink="">
      <xdr:nvSpPr>
        <xdr:cNvPr id="116" name="フローチャート : 判断 115"/>
        <xdr:cNvSpPr/>
      </xdr:nvSpPr>
      <xdr:spPr bwMode="auto">
        <a:xfrm>
          <a:off x="56007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38</xdr:row>
      <xdr:rowOff>45165</xdr:rowOff>
    </xdr:from>
    <xdr:to>
      <xdr:col>4</xdr:col>
      <xdr:colOff>469900</xdr:colOff>
      <xdr:row>38</xdr:row>
      <xdr:rowOff>51357</xdr:rowOff>
    </xdr:to>
    <xdr:cxnSp macro="">
      <xdr:nvCxnSpPr>
        <xdr:cNvPr id="117" name="直線コネクタ 116"/>
        <xdr:cNvCxnSpPr/>
      </xdr:nvCxnSpPr>
      <xdr:spPr bwMode="auto">
        <a:xfrm>
          <a:off x="4305300" y="7512765"/>
          <a:ext cx="698500" cy="61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280466</xdr:rowOff>
    </xdr:from>
    <xdr:to>
      <xdr:col>4</xdr:col>
      <xdr:colOff>520700</xdr:colOff>
      <xdr:row>38</xdr:row>
      <xdr:rowOff>39166</xdr:rowOff>
    </xdr:to>
    <xdr:sp macro="" textlink="">
      <xdr:nvSpPr>
        <xdr:cNvPr id="118" name="フローチャート : 判断 117"/>
        <xdr:cNvSpPr/>
      </xdr:nvSpPr>
      <xdr:spPr bwMode="auto">
        <a:xfrm>
          <a:off x="49530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49343</xdr:rowOff>
    </xdr:from>
    <xdr:ext cx="736600" cy="259045"/>
    <xdr:sp macro="" textlink="">
      <xdr:nvSpPr>
        <xdr:cNvPr id="119" name="テキスト ボックス 118"/>
        <xdr:cNvSpPr txBox="1"/>
      </xdr:nvSpPr>
      <xdr:spPr>
        <a:xfrm>
          <a:off x="4622800" y="7174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38</xdr:row>
      <xdr:rowOff>45165</xdr:rowOff>
    </xdr:from>
    <xdr:to>
      <xdr:col>3</xdr:col>
      <xdr:colOff>904875</xdr:colOff>
      <xdr:row>38</xdr:row>
      <xdr:rowOff>45717</xdr:rowOff>
    </xdr:to>
    <xdr:cxnSp macro="">
      <xdr:nvCxnSpPr>
        <xdr:cNvPr id="120" name="直線コネクタ 119"/>
        <xdr:cNvCxnSpPr/>
      </xdr:nvCxnSpPr>
      <xdr:spPr bwMode="auto">
        <a:xfrm flipV="1">
          <a:off x="3606800" y="7512765"/>
          <a:ext cx="698500" cy="5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271039</xdr:rowOff>
    </xdr:from>
    <xdr:to>
      <xdr:col>3</xdr:col>
      <xdr:colOff>955675</xdr:colOff>
      <xdr:row>38</xdr:row>
      <xdr:rowOff>29739</xdr:rowOff>
    </xdr:to>
    <xdr:sp macro="" textlink="">
      <xdr:nvSpPr>
        <xdr:cNvPr id="121" name="フローチャート : 判断 120"/>
        <xdr:cNvSpPr/>
      </xdr:nvSpPr>
      <xdr:spPr bwMode="auto">
        <a:xfrm>
          <a:off x="42545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39916</xdr:rowOff>
    </xdr:from>
    <xdr:ext cx="762000" cy="259045"/>
    <xdr:sp macro="" textlink="">
      <xdr:nvSpPr>
        <xdr:cNvPr id="122" name="テキスト ボックス 121"/>
        <xdr:cNvSpPr txBox="1"/>
      </xdr:nvSpPr>
      <xdr:spPr>
        <a:xfrm>
          <a:off x="3924300" y="716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38</xdr:row>
      <xdr:rowOff>45656</xdr:rowOff>
    </xdr:from>
    <xdr:to>
      <xdr:col>3</xdr:col>
      <xdr:colOff>206375</xdr:colOff>
      <xdr:row>38</xdr:row>
      <xdr:rowOff>45717</xdr:rowOff>
    </xdr:to>
    <xdr:cxnSp macro="">
      <xdr:nvCxnSpPr>
        <xdr:cNvPr id="123" name="直線コネクタ 122"/>
        <xdr:cNvCxnSpPr/>
      </xdr:nvCxnSpPr>
      <xdr:spPr bwMode="auto">
        <a:xfrm>
          <a:off x="2908300" y="7513256"/>
          <a:ext cx="698500" cy="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263640</xdr:rowOff>
    </xdr:from>
    <xdr:to>
      <xdr:col>3</xdr:col>
      <xdr:colOff>257175</xdr:colOff>
      <xdr:row>38</xdr:row>
      <xdr:rowOff>22340</xdr:rowOff>
    </xdr:to>
    <xdr:sp macro="" textlink="">
      <xdr:nvSpPr>
        <xdr:cNvPr id="124" name="フローチャート : 判断 123"/>
        <xdr:cNvSpPr/>
      </xdr:nvSpPr>
      <xdr:spPr bwMode="auto">
        <a:xfrm>
          <a:off x="3556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32517</xdr:rowOff>
    </xdr:from>
    <xdr:ext cx="762000" cy="259045"/>
    <xdr:sp macro="" textlink="">
      <xdr:nvSpPr>
        <xdr:cNvPr id="125" name="テキスト ボックス 124"/>
        <xdr:cNvSpPr txBox="1"/>
      </xdr:nvSpPr>
      <xdr:spPr>
        <a:xfrm>
          <a:off x="32258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253735</xdr:rowOff>
    </xdr:from>
    <xdr:to>
      <xdr:col>2</xdr:col>
      <xdr:colOff>692150</xdr:colOff>
      <xdr:row>38</xdr:row>
      <xdr:rowOff>12435</xdr:rowOff>
    </xdr:to>
    <xdr:sp macro="" textlink="">
      <xdr:nvSpPr>
        <xdr:cNvPr id="126" name="フローチャート : 判断 125"/>
        <xdr:cNvSpPr/>
      </xdr:nvSpPr>
      <xdr:spPr bwMode="auto">
        <a:xfrm>
          <a:off x="2857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22612</xdr:rowOff>
    </xdr:from>
    <xdr:ext cx="762000" cy="259045"/>
    <xdr:sp macro="" textlink="">
      <xdr:nvSpPr>
        <xdr:cNvPr id="127" name="テキスト ボックス 126"/>
        <xdr:cNvSpPr txBox="1"/>
      </xdr:nvSpPr>
      <xdr:spPr>
        <a:xfrm>
          <a:off x="2527300" y="71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332987</xdr:rowOff>
    </xdr:from>
    <xdr:to>
      <xdr:col>5</xdr:col>
      <xdr:colOff>34925</xdr:colOff>
      <xdr:row>38</xdr:row>
      <xdr:rowOff>91687</xdr:rowOff>
    </xdr:to>
    <xdr:sp macro="" textlink="">
      <xdr:nvSpPr>
        <xdr:cNvPr id="133" name="円/楕円 132"/>
        <xdr:cNvSpPr/>
      </xdr:nvSpPr>
      <xdr:spPr bwMode="auto">
        <a:xfrm>
          <a:off x="5600700" y="7457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241564</xdr:rowOff>
    </xdr:from>
    <xdr:ext cx="762000" cy="259045"/>
    <xdr:sp macro="" textlink="">
      <xdr:nvSpPr>
        <xdr:cNvPr id="134" name="人口1人当たり決算額の推移該当値テキスト445"/>
        <xdr:cNvSpPr txBox="1"/>
      </xdr:nvSpPr>
      <xdr:spPr>
        <a:xfrm>
          <a:off x="5740400" y="7366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12,602</a:t>
          </a:r>
          <a:endParaRPr kumimoji="1" lang="ja-JP" altLang="en-US" sz="1000" b="1">
            <a:solidFill>
              <a:srgbClr val="FF0000"/>
            </a:solidFill>
            <a:latin typeface="ＭＳ Ｐゴシック"/>
          </a:endParaRPr>
        </a:p>
      </xdr:txBody>
    </xdr:sp>
    <xdr:clientData/>
  </xdr:oneCellAnchor>
  <xdr:twoCellAnchor>
    <xdr:from>
      <xdr:col>4</xdr:col>
      <xdr:colOff>419100</xdr:colOff>
      <xdr:row>38</xdr:row>
      <xdr:rowOff>557</xdr:rowOff>
    </xdr:from>
    <xdr:to>
      <xdr:col>4</xdr:col>
      <xdr:colOff>520700</xdr:colOff>
      <xdr:row>38</xdr:row>
      <xdr:rowOff>102157</xdr:rowOff>
    </xdr:to>
    <xdr:sp macro="" textlink="">
      <xdr:nvSpPr>
        <xdr:cNvPr id="135" name="円/楕円 134"/>
        <xdr:cNvSpPr/>
      </xdr:nvSpPr>
      <xdr:spPr bwMode="auto">
        <a:xfrm>
          <a:off x="4953000" y="7468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86934</xdr:rowOff>
    </xdr:from>
    <xdr:ext cx="736600" cy="259045"/>
    <xdr:sp macro="" textlink="">
      <xdr:nvSpPr>
        <xdr:cNvPr id="136" name="テキスト ボックス 135"/>
        <xdr:cNvSpPr txBox="1"/>
      </xdr:nvSpPr>
      <xdr:spPr>
        <a:xfrm>
          <a:off x="4622800" y="7554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9,854</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337265</xdr:rowOff>
    </xdr:from>
    <xdr:to>
      <xdr:col>3</xdr:col>
      <xdr:colOff>955675</xdr:colOff>
      <xdr:row>38</xdr:row>
      <xdr:rowOff>95965</xdr:rowOff>
    </xdr:to>
    <xdr:sp macro="" textlink="">
      <xdr:nvSpPr>
        <xdr:cNvPr id="137" name="円/楕円 136"/>
        <xdr:cNvSpPr/>
      </xdr:nvSpPr>
      <xdr:spPr bwMode="auto">
        <a:xfrm>
          <a:off x="4254500" y="7461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80742</xdr:rowOff>
    </xdr:from>
    <xdr:ext cx="762000" cy="259045"/>
    <xdr:sp macro="" textlink="">
      <xdr:nvSpPr>
        <xdr:cNvPr id="138" name="テキスト ボックス 137"/>
        <xdr:cNvSpPr txBox="1"/>
      </xdr:nvSpPr>
      <xdr:spPr>
        <a:xfrm>
          <a:off x="3924300" y="754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11,479</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337817</xdr:rowOff>
    </xdr:from>
    <xdr:to>
      <xdr:col>3</xdr:col>
      <xdr:colOff>257175</xdr:colOff>
      <xdr:row>38</xdr:row>
      <xdr:rowOff>96517</xdr:rowOff>
    </xdr:to>
    <xdr:sp macro="" textlink="">
      <xdr:nvSpPr>
        <xdr:cNvPr id="139" name="円/楕円 138"/>
        <xdr:cNvSpPr/>
      </xdr:nvSpPr>
      <xdr:spPr bwMode="auto">
        <a:xfrm>
          <a:off x="3556000" y="74625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81294</xdr:rowOff>
    </xdr:from>
    <xdr:ext cx="762000" cy="259045"/>
    <xdr:sp macro="" textlink="">
      <xdr:nvSpPr>
        <xdr:cNvPr id="140" name="テキスト ボックス 139"/>
        <xdr:cNvSpPr txBox="1"/>
      </xdr:nvSpPr>
      <xdr:spPr>
        <a:xfrm>
          <a:off x="3225800" y="7548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11,334</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337756</xdr:rowOff>
    </xdr:from>
    <xdr:to>
      <xdr:col>2</xdr:col>
      <xdr:colOff>692150</xdr:colOff>
      <xdr:row>38</xdr:row>
      <xdr:rowOff>96456</xdr:rowOff>
    </xdr:to>
    <xdr:sp macro="" textlink="">
      <xdr:nvSpPr>
        <xdr:cNvPr id="141" name="円/楕円 140"/>
        <xdr:cNvSpPr/>
      </xdr:nvSpPr>
      <xdr:spPr bwMode="auto">
        <a:xfrm>
          <a:off x="2857500" y="7462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81233</xdr:rowOff>
    </xdr:from>
    <xdr:ext cx="762000" cy="259045"/>
    <xdr:sp macro="" textlink="">
      <xdr:nvSpPr>
        <xdr:cNvPr id="142" name="テキスト ボックス 141"/>
        <xdr:cNvSpPr txBox="1"/>
      </xdr:nvSpPr>
      <xdr:spPr>
        <a:xfrm>
          <a:off x="2527300" y="7548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11,350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岐阜県本巣市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35,175
34,707
374.65
16,008,005
14,978,496
886,163
10,783,212
16,209,859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28.6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62,768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96338</xdr:rowOff>
    </xdr:from>
    <xdr:to>
      <xdr:col>6</xdr:col>
      <xdr:colOff>510540</xdr:colOff>
      <xdr:row>38</xdr:row>
      <xdr:rowOff>102553</xdr:rowOff>
    </xdr:to>
    <xdr:cxnSp macro="">
      <xdr:nvCxnSpPr>
        <xdr:cNvPr id="60" name="直線コネクタ 59"/>
        <xdr:cNvCxnSpPr/>
      </xdr:nvCxnSpPr>
      <xdr:spPr>
        <a:xfrm flipV="1">
          <a:off x="4633595" y="5239838"/>
          <a:ext cx="1270" cy="1377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106380</xdr:rowOff>
    </xdr:from>
    <xdr:ext cx="534377" cy="259045"/>
    <xdr:sp macro="" textlink="">
      <xdr:nvSpPr>
        <xdr:cNvPr id="61" name="人件費最小値テキスト"/>
        <xdr:cNvSpPr txBox="1"/>
      </xdr:nvSpPr>
      <xdr:spPr>
        <a:xfrm>
          <a:off x="4686300" y="662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54,600</a:t>
          </a:r>
          <a:endParaRPr kumimoji="1" lang="ja-JP" altLang="en-US" sz="1000" b="1">
            <a:latin typeface="ＭＳ Ｐゴシック"/>
          </a:endParaRPr>
        </a:p>
      </xdr:txBody>
    </xdr:sp>
    <xdr:clientData/>
  </xdr:oneCellAnchor>
  <xdr:twoCellAnchor>
    <xdr:from>
      <xdr:col>6</xdr:col>
      <xdr:colOff>422275</xdr:colOff>
      <xdr:row>38</xdr:row>
      <xdr:rowOff>102553</xdr:rowOff>
    </xdr:from>
    <xdr:to>
      <xdr:col>6</xdr:col>
      <xdr:colOff>600075</xdr:colOff>
      <xdr:row>38</xdr:row>
      <xdr:rowOff>102553</xdr:rowOff>
    </xdr:to>
    <xdr:cxnSp macro="">
      <xdr:nvCxnSpPr>
        <xdr:cNvPr id="62" name="直線コネクタ 61"/>
        <xdr:cNvCxnSpPr/>
      </xdr:nvCxnSpPr>
      <xdr:spPr>
        <a:xfrm>
          <a:off x="4546600" y="661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43015</xdr:rowOff>
    </xdr:from>
    <xdr:ext cx="599010" cy="259045"/>
    <xdr:sp macro="" textlink="">
      <xdr:nvSpPr>
        <xdr:cNvPr id="63" name="人件費最大値テキスト"/>
        <xdr:cNvSpPr txBox="1"/>
      </xdr:nvSpPr>
      <xdr:spPr>
        <a:xfrm>
          <a:off x="4686300" y="501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151,035</a:t>
          </a:r>
          <a:endParaRPr kumimoji="1" lang="ja-JP" altLang="en-US" sz="1000" b="1">
            <a:latin typeface="ＭＳ Ｐゴシック"/>
          </a:endParaRPr>
        </a:p>
      </xdr:txBody>
    </xdr:sp>
    <xdr:clientData/>
  </xdr:oneCellAnchor>
  <xdr:twoCellAnchor>
    <xdr:from>
      <xdr:col>6</xdr:col>
      <xdr:colOff>422275</xdr:colOff>
      <xdr:row>30</xdr:row>
      <xdr:rowOff>96338</xdr:rowOff>
    </xdr:from>
    <xdr:to>
      <xdr:col>6</xdr:col>
      <xdr:colOff>600075</xdr:colOff>
      <xdr:row>30</xdr:row>
      <xdr:rowOff>96338</xdr:rowOff>
    </xdr:to>
    <xdr:cxnSp macro="">
      <xdr:nvCxnSpPr>
        <xdr:cNvPr id="64" name="直線コネクタ 63"/>
        <xdr:cNvCxnSpPr/>
      </xdr:nvCxnSpPr>
      <xdr:spPr>
        <a:xfrm>
          <a:off x="4546600" y="5239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99709</xdr:rowOff>
    </xdr:from>
    <xdr:to>
      <xdr:col>6</xdr:col>
      <xdr:colOff>511175</xdr:colOff>
      <xdr:row>37</xdr:row>
      <xdr:rowOff>113611</xdr:rowOff>
    </xdr:to>
    <xdr:cxnSp macro="">
      <xdr:nvCxnSpPr>
        <xdr:cNvPr id="65" name="直線コネクタ 64"/>
        <xdr:cNvCxnSpPr/>
      </xdr:nvCxnSpPr>
      <xdr:spPr>
        <a:xfrm flipV="1">
          <a:off x="3797300" y="6443359"/>
          <a:ext cx="838200" cy="13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103519</xdr:rowOff>
    </xdr:from>
    <xdr:ext cx="534377" cy="259045"/>
    <xdr:sp macro="" textlink="">
      <xdr:nvSpPr>
        <xdr:cNvPr id="66" name="人件費平均値テキスト"/>
        <xdr:cNvSpPr txBox="1"/>
      </xdr:nvSpPr>
      <xdr:spPr>
        <a:xfrm>
          <a:off x="4686300" y="5932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80642</xdr:rowOff>
    </xdr:from>
    <xdr:to>
      <xdr:col>6</xdr:col>
      <xdr:colOff>561975</xdr:colOff>
      <xdr:row>36</xdr:row>
      <xdr:rowOff>10792</xdr:rowOff>
    </xdr:to>
    <xdr:sp macro="" textlink="">
      <xdr:nvSpPr>
        <xdr:cNvPr id="67" name="フローチャート : 判断 66"/>
        <xdr:cNvSpPr/>
      </xdr:nvSpPr>
      <xdr:spPr>
        <a:xfrm>
          <a:off x="4584700" y="608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113611</xdr:rowOff>
    </xdr:from>
    <xdr:to>
      <xdr:col>5</xdr:col>
      <xdr:colOff>358775</xdr:colOff>
      <xdr:row>37</xdr:row>
      <xdr:rowOff>153273</xdr:rowOff>
    </xdr:to>
    <xdr:cxnSp macro="">
      <xdr:nvCxnSpPr>
        <xdr:cNvPr id="68" name="直線コネクタ 67"/>
        <xdr:cNvCxnSpPr/>
      </xdr:nvCxnSpPr>
      <xdr:spPr>
        <a:xfrm flipV="1">
          <a:off x="2908300" y="6457261"/>
          <a:ext cx="889000" cy="3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142507</xdr:rowOff>
    </xdr:from>
    <xdr:to>
      <xdr:col>5</xdr:col>
      <xdr:colOff>409575</xdr:colOff>
      <xdr:row>36</xdr:row>
      <xdr:rowOff>72657</xdr:rowOff>
    </xdr:to>
    <xdr:sp macro="" textlink="">
      <xdr:nvSpPr>
        <xdr:cNvPr id="69" name="フローチャート : 判断 68"/>
        <xdr:cNvSpPr/>
      </xdr:nvSpPr>
      <xdr:spPr>
        <a:xfrm>
          <a:off x="3746500" y="6143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89184</xdr:rowOff>
    </xdr:from>
    <xdr:ext cx="534377" cy="259045"/>
    <xdr:sp macro="" textlink="">
      <xdr:nvSpPr>
        <xdr:cNvPr id="70" name="テキスト ボックス 69"/>
        <xdr:cNvSpPr txBox="1"/>
      </xdr:nvSpPr>
      <xdr:spPr>
        <a:xfrm>
          <a:off x="3530111" y="591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130556</xdr:rowOff>
    </xdr:from>
    <xdr:to>
      <xdr:col>4</xdr:col>
      <xdr:colOff>155575</xdr:colOff>
      <xdr:row>37</xdr:row>
      <xdr:rowOff>153273</xdr:rowOff>
    </xdr:to>
    <xdr:cxnSp macro="">
      <xdr:nvCxnSpPr>
        <xdr:cNvPr id="71" name="直線コネクタ 70"/>
        <xdr:cNvCxnSpPr/>
      </xdr:nvCxnSpPr>
      <xdr:spPr>
        <a:xfrm>
          <a:off x="2019300" y="6474206"/>
          <a:ext cx="889000" cy="2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157909</xdr:rowOff>
    </xdr:from>
    <xdr:to>
      <xdr:col>4</xdr:col>
      <xdr:colOff>206375</xdr:colOff>
      <xdr:row>36</xdr:row>
      <xdr:rowOff>88059</xdr:rowOff>
    </xdr:to>
    <xdr:sp macro="" textlink="">
      <xdr:nvSpPr>
        <xdr:cNvPr id="72" name="フローチャート : 判断 71"/>
        <xdr:cNvSpPr/>
      </xdr:nvSpPr>
      <xdr:spPr>
        <a:xfrm>
          <a:off x="2857500" y="615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104586</xdr:rowOff>
    </xdr:from>
    <xdr:ext cx="534377" cy="259045"/>
    <xdr:sp macro="" textlink="">
      <xdr:nvSpPr>
        <xdr:cNvPr id="73" name="テキスト ボックス 72"/>
        <xdr:cNvSpPr txBox="1"/>
      </xdr:nvSpPr>
      <xdr:spPr>
        <a:xfrm>
          <a:off x="2641111" y="593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79364</xdr:rowOff>
    </xdr:from>
    <xdr:to>
      <xdr:col>2</xdr:col>
      <xdr:colOff>638175</xdr:colOff>
      <xdr:row>37</xdr:row>
      <xdr:rowOff>130556</xdr:rowOff>
    </xdr:to>
    <xdr:cxnSp macro="">
      <xdr:nvCxnSpPr>
        <xdr:cNvPr id="74" name="直線コネクタ 73"/>
        <xdr:cNvCxnSpPr/>
      </xdr:nvCxnSpPr>
      <xdr:spPr>
        <a:xfrm>
          <a:off x="1130300" y="6423014"/>
          <a:ext cx="889000" cy="5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133634</xdr:rowOff>
    </xdr:from>
    <xdr:to>
      <xdr:col>3</xdr:col>
      <xdr:colOff>3175</xdr:colOff>
      <xdr:row>36</xdr:row>
      <xdr:rowOff>63784</xdr:rowOff>
    </xdr:to>
    <xdr:sp macro="" textlink="">
      <xdr:nvSpPr>
        <xdr:cNvPr id="75" name="フローチャート : 判断 74"/>
        <xdr:cNvSpPr/>
      </xdr:nvSpPr>
      <xdr:spPr>
        <a:xfrm>
          <a:off x="1968500" y="61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80311</xdr:rowOff>
    </xdr:from>
    <xdr:ext cx="534377" cy="259045"/>
    <xdr:sp macro="" textlink="">
      <xdr:nvSpPr>
        <xdr:cNvPr id="76" name="テキスト ボックス 75"/>
        <xdr:cNvSpPr txBox="1"/>
      </xdr:nvSpPr>
      <xdr:spPr>
        <a:xfrm>
          <a:off x="1752111" y="590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107431</xdr:rowOff>
    </xdr:from>
    <xdr:to>
      <xdr:col>1</xdr:col>
      <xdr:colOff>485775</xdr:colOff>
      <xdr:row>36</xdr:row>
      <xdr:rowOff>37581</xdr:rowOff>
    </xdr:to>
    <xdr:sp macro="" textlink="">
      <xdr:nvSpPr>
        <xdr:cNvPr id="77" name="フローチャート : 判断 76"/>
        <xdr:cNvSpPr/>
      </xdr:nvSpPr>
      <xdr:spPr>
        <a:xfrm>
          <a:off x="1079500" y="610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54108</xdr:rowOff>
    </xdr:from>
    <xdr:ext cx="534377" cy="259045"/>
    <xdr:sp macro="" textlink="">
      <xdr:nvSpPr>
        <xdr:cNvPr id="78" name="テキスト ボックス 77"/>
        <xdr:cNvSpPr txBox="1"/>
      </xdr:nvSpPr>
      <xdr:spPr>
        <a:xfrm>
          <a:off x="863111" y="588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48909</xdr:rowOff>
    </xdr:from>
    <xdr:to>
      <xdr:col>6</xdr:col>
      <xdr:colOff>561975</xdr:colOff>
      <xdr:row>37</xdr:row>
      <xdr:rowOff>150509</xdr:rowOff>
    </xdr:to>
    <xdr:sp macro="" textlink="">
      <xdr:nvSpPr>
        <xdr:cNvPr id="84" name="円/楕円 83"/>
        <xdr:cNvSpPr/>
      </xdr:nvSpPr>
      <xdr:spPr>
        <a:xfrm>
          <a:off x="4584700" y="63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27336</xdr:rowOff>
    </xdr:from>
    <xdr:ext cx="534377" cy="259045"/>
    <xdr:sp macro="" textlink="">
      <xdr:nvSpPr>
        <xdr:cNvPr id="85" name="人件費該当値テキスト"/>
        <xdr:cNvSpPr txBox="1"/>
      </xdr:nvSpPr>
      <xdr:spPr>
        <a:xfrm>
          <a:off x="4686300" y="6370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66,799</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62811</xdr:rowOff>
    </xdr:from>
    <xdr:to>
      <xdr:col>5</xdr:col>
      <xdr:colOff>409575</xdr:colOff>
      <xdr:row>37</xdr:row>
      <xdr:rowOff>164411</xdr:rowOff>
    </xdr:to>
    <xdr:sp macro="" textlink="">
      <xdr:nvSpPr>
        <xdr:cNvPr id="86" name="円/楕円 85"/>
        <xdr:cNvSpPr/>
      </xdr:nvSpPr>
      <xdr:spPr>
        <a:xfrm>
          <a:off x="3746500" y="640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155538</xdr:rowOff>
    </xdr:from>
    <xdr:ext cx="534377" cy="259045"/>
    <xdr:sp macro="" textlink="">
      <xdr:nvSpPr>
        <xdr:cNvPr id="87" name="テキスト ボックス 86"/>
        <xdr:cNvSpPr txBox="1"/>
      </xdr:nvSpPr>
      <xdr:spPr>
        <a:xfrm>
          <a:off x="3530111" y="649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65,826</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102473</xdr:rowOff>
    </xdr:from>
    <xdr:to>
      <xdr:col>4</xdr:col>
      <xdr:colOff>206375</xdr:colOff>
      <xdr:row>38</xdr:row>
      <xdr:rowOff>32623</xdr:rowOff>
    </xdr:to>
    <xdr:sp macro="" textlink="">
      <xdr:nvSpPr>
        <xdr:cNvPr id="88" name="円/楕円 87"/>
        <xdr:cNvSpPr/>
      </xdr:nvSpPr>
      <xdr:spPr>
        <a:xfrm>
          <a:off x="2857500" y="644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23750</xdr:rowOff>
    </xdr:from>
    <xdr:ext cx="534377" cy="259045"/>
    <xdr:sp macro="" textlink="">
      <xdr:nvSpPr>
        <xdr:cNvPr id="89" name="テキスト ボックス 88"/>
        <xdr:cNvSpPr txBox="1"/>
      </xdr:nvSpPr>
      <xdr:spPr>
        <a:xfrm>
          <a:off x="2641111" y="653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63,050</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79756</xdr:rowOff>
    </xdr:from>
    <xdr:to>
      <xdr:col>3</xdr:col>
      <xdr:colOff>3175</xdr:colOff>
      <xdr:row>38</xdr:row>
      <xdr:rowOff>9906</xdr:rowOff>
    </xdr:to>
    <xdr:sp macro="" textlink="">
      <xdr:nvSpPr>
        <xdr:cNvPr id="90" name="円/楕円 89"/>
        <xdr:cNvSpPr/>
      </xdr:nvSpPr>
      <xdr:spPr>
        <a:xfrm>
          <a:off x="1968500" y="642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1033</xdr:rowOff>
    </xdr:from>
    <xdr:ext cx="534377" cy="259045"/>
    <xdr:sp macro="" textlink="">
      <xdr:nvSpPr>
        <xdr:cNvPr id="91" name="テキスト ボックス 90"/>
        <xdr:cNvSpPr txBox="1"/>
      </xdr:nvSpPr>
      <xdr:spPr>
        <a:xfrm>
          <a:off x="1752111" y="651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64,640</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28564</xdr:rowOff>
    </xdr:from>
    <xdr:to>
      <xdr:col>1</xdr:col>
      <xdr:colOff>485775</xdr:colOff>
      <xdr:row>37</xdr:row>
      <xdr:rowOff>130164</xdr:rowOff>
    </xdr:to>
    <xdr:sp macro="" textlink="">
      <xdr:nvSpPr>
        <xdr:cNvPr id="92" name="円/楕円 91"/>
        <xdr:cNvSpPr/>
      </xdr:nvSpPr>
      <xdr:spPr>
        <a:xfrm>
          <a:off x="1079500" y="637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121291</xdr:rowOff>
    </xdr:from>
    <xdr:ext cx="534377" cy="259045"/>
    <xdr:sp macro="" textlink="">
      <xdr:nvSpPr>
        <xdr:cNvPr id="93" name="テキスト ボックス 92"/>
        <xdr:cNvSpPr txBox="1"/>
      </xdr:nvSpPr>
      <xdr:spPr>
        <a:xfrm>
          <a:off x="863111" y="646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68,223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58,521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6312</xdr:rowOff>
    </xdr:from>
    <xdr:to>
      <xdr:col>6</xdr:col>
      <xdr:colOff>510540</xdr:colOff>
      <xdr:row>59</xdr:row>
      <xdr:rowOff>24956</xdr:rowOff>
    </xdr:to>
    <xdr:cxnSp macro="">
      <xdr:nvCxnSpPr>
        <xdr:cNvPr id="118" name="直線コネクタ 117"/>
        <xdr:cNvCxnSpPr/>
      </xdr:nvCxnSpPr>
      <xdr:spPr>
        <a:xfrm flipV="1">
          <a:off x="4633595" y="8750262"/>
          <a:ext cx="1270" cy="1390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28783</xdr:rowOff>
    </xdr:from>
    <xdr:ext cx="534377" cy="259045"/>
    <xdr:sp macro="" textlink="">
      <xdr:nvSpPr>
        <xdr:cNvPr id="119" name="物件費最小値テキスト"/>
        <xdr:cNvSpPr txBox="1"/>
      </xdr:nvSpPr>
      <xdr:spPr>
        <a:xfrm>
          <a:off x="4686300" y="1014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31,535</a:t>
          </a:r>
          <a:endParaRPr kumimoji="1" lang="ja-JP" altLang="en-US" sz="1000" b="1">
            <a:latin typeface="ＭＳ Ｐゴシック"/>
          </a:endParaRPr>
        </a:p>
      </xdr:txBody>
    </xdr:sp>
    <xdr:clientData/>
  </xdr:oneCellAnchor>
  <xdr:twoCellAnchor>
    <xdr:from>
      <xdr:col>6</xdr:col>
      <xdr:colOff>422275</xdr:colOff>
      <xdr:row>59</xdr:row>
      <xdr:rowOff>24956</xdr:rowOff>
    </xdr:from>
    <xdr:to>
      <xdr:col>6</xdr:col>
      <xdr:colOff>600075</xdr:colOff>
      <xdr:row>59</xdr:row>
      <xdr:rowOff>24956</xdr:rowOff>
    </xdr:to>
    <xdr:cxnSp macro="">
      <xdr:nvCxnSpPr>
        <xdr:cNvPr id="120" name="直線コネクタ 119"/>
        <xdr:cNvCxnSpPr/>
      </xdr:nvCxnSpPr>
      <xdr:spPr>
        <a:xfrm>
          <a:off x="4546600" y="1014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124439</xdr:rowOff>
    </xdr:from>
    <xdr:ext cx="599010" cy="259045"/>
    <xdr:sp macro="" textlink="">
      <xdr:nvSpPr>
        <xdr:cNvPr id="121" name="物件費最大値テキスト"/>
        <xdr:cNvSpPr txBox="1"/>
      </xdr:nvSpPr>
      <xdr:spPr>
        <a:xfrm>
          <a:off x="4686300" y="852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141,003</a:t>
          </a:r>
          <a:endParaRPr kumimoji="1" lang="ja-JP" altLang="en-US" sz="1000" b="1">
            <a:latin typeface="ＭＳ Ｐゴシック"/>
          </a:endParaRPr>
        </a:p>
      </xdr:txBody>
    </xdr:sp>
    <xdr:clientData/>
  </xdr:oneCellAnchor>
  <xdr:twoCellAnchor>
    <xdr:from>
      <xdr:col>6</xdr:col>
      <xdr:colOff>422275</xdr:colOff>
      <xdr:row>51</xdr:row>
      <xdr:rowOff>6312</xdr:rowOff>
    </xdr:from>
    <xdr:to>
      <xdr:col>6</xdr:col>
      <xdr:colOff>600075</xdr:colOff>
      <xdr:row>51</xdr:row>
      <xdr:rowOff>6312</xdr:rowOff>
    </xdr:to>
    <xdr:cxnSp macro="">
      <xdr:nvCxnSpPr>
        <xdr:cNvPr id="122" name="直線コネクタ 121"/>
        <xdr:cNvCxnSpPr/>
      </xdr:nvCxnSpPr>
      <xdr:spPr>
        <a:xfrm>
          <a:off x="4546600" y="875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62827</xdr:rowOff>
    </xdr:from>
    <xdr:to>
      <xdr:col>6</xdr:col>
      <xdr:colOff>511175</xdr:colOff>
      <xdr:row>55</xdr:row>
      <xdr:rowOff>102718</xdr:rowOff>
    </xdr:to>
    <xdr:cxnSp macro="">
      <xdr:nvCxnSpPr>
        <xdr:cNvPr id="123" name="直線コネクタ 122"/>
        <xdr:cNvCxnSpPr/>
      </xdr:nvCxnSpPr>
      <xdr:spPr>
        <a:xfrm>
          <a:off x="3797300" y="9492577"/>
          <a:ext cx="838200" cy="3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150512</xdr:rowOff>
    </xdr:from>
    <xdr:ext cx="534377" cy="259045"/>
    <xdr:sp macro="" textlink="">
      <xdr:nvSpPr>
        <xdr:cNvPr id="124" name="物件費平均値テキスト"/>
        <xdr:cNvSpPr txBox="1"/>
      </xdr:nvSpPr>
      <xdr:spPr>
        <a:xfrm>
          <a:off x="4686300" y="9580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635</xdr:rowOff>
    </xdr:from>
    <xdr:to>
      <xdr:col>6</xdr:col>
      <xdr:colOff>561975</xdr:colOff>
      <xdr:row>56</xdr:row>
      <xdr:rowOff>102235</xdr:rowOff>
    </xdr:to>
    <xdr:sp macro="" textlink="">
      <xdr:nvSpPr>
        <xdr:cNvPr id="125" name="フローチャート : 判断 124"/>
        <xdr:cNvSpPr/>
      </xdr:nvSpPr>
      <xdr:spPr>
        <a:xfrm>
          <a:off x="45847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62827</xdr:rowOff>
    </xdr:from>
    <xdr:to>
      <xdr:col>5</xdr:col>
      <xdr:colOff>358775</xdr:colOff>
      <xdr:row>55</xdr:row>
      <xdr:rowOff>128118</xdr:rowOff>
    </xdr:to>
    <xdr:cxnSp macro="">
      <xdr:nvCxnSpPr>
        <xdr:cNvPr id="126" name="直線コネクタ 125"/>
        <xdr:cNvCxnSpPr/>
      </xdr:nvCxnSpPr>
      <xdr:spPr>
        <a:xfrm flipV="1">
          <a:off x="2908300" y="9492577"/>
          <a:ext cx="889000" cy="6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22581</xdr:rowOff>
    </xdr:from>
    <xdr:to>
      <xdr:col>5</xdr:col>
      <xdr:colOff>409575</xdr:colOff>
      <xdr:row>56</xdr:row>
      <xdr:rowOff>124181</xdr:rowOff>
    </xdr:to>
    <xdr:sp macro="" textlink="">
      <xdr:nvSpPr>
        <xdr:cNvPr id="127" name="フローチャート : 判断 126"/>
        <xdr:cNvSpPr/>
      </xdr:nvSpPr>
      <xdr:spPr>
        <a:xfrm>
          <a:off x="3746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115308</xdr:rowOff>
    </xdr:from>
    <xdr:ext cx="534377" cy="259045"/>
    <xdr:sp macro="" textlink="">
      <xdr:nvSpPr>
        <xdr:cNvPr id="128" name="テキスト ボックス 127"/>
        <xdr:cNvSpPr txBox="1"/>
      </xdr:nvSpPr>
      <xdr:spPr>
        <a:xfrm>
          <a:off x="3530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128118</xdr:rowOff>
    </xdr:from>
    <xdr:to>
      <xdr:col>4</xdr:col>
      <xdr:colOff>155575</xdr:colOff>
      <xdr:row>56</xdr:row>
      <xdr:rowOff>8598</xdr:rowOff>
    </xdr:to>
    <xdr:cxnSp macro="">
      <xdr:nvCxnSpPr>
        <xdr:cNvPr id="129" name="直線コネクタ 128"/>
        <xdr:cNvCxnSpPr/>
      </xdr:nvCxnSpPr>
      <xdr:spPr>
        <a:xfrm flipV="1">
          <a:off x="2019300" y="9557868"/>
          <a:ext cx="889000" cy="5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43256</xdr:rowOff>
    </xdr:from>
    <xdr:to>
      <xdr:col>4</xdr:col>
      <xdr:colOff>206375</xdr:colOff>
      <xdr:row>56</xdr:row>
      <xdr:rowOff>144856</xdr:rowOff>
    </xdr:to>
    <xdr:sp macro="" textlink="">
      <xdr:nvSpPr>
        <xdr:cNvPr id="130" name="フローチャート : 判断 129"/>
        <xdr:cNvSpPr/>
      </xdr:nvSpPr>
      <xdr:spPr>
        <a:xfrm>
          <a:off x="2857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135983</xdr:rowOff>
    </xdr:from>
    <xdr:ext cx="534377" cy="259045"/>
    <xdr:sp macro="" textlink="">
      <xdr:nvSpPr>
        <xdr:cNvPr id="131" name="テキスト ボックス 130"/>
        <xdr:cNvSpPr txBox="1"/>
      </xdr:nvSpPr>
      <xdr:spPr>
        <a:xfrm>
          <a:off x="2641111" y="97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8598</xdr:rowOff>
    </xdr:from>
    <xdr:to>
      <xdr:col>2</xdr:col>
      <xdr:colOff>638175</xdr:colOff>
      <xdr:row>56</xdr:row>
      <xdr:rowOff>29781</xdr:rowOff>
    </xdr:to>
    <xdr:cxnSp macro="">
      <xdr:nvCxnSpPr>
        <xdr:cNvPr id="132" name="直線コネクタ 131"/>
        <xdr:cNvCxnSpPr/>
      </xdr:nvCxnSpPr>
      <xdr:spPr>
        <a:xfrm flipV="1">
          <a:off x="1130300" y="9609798"/>
          <a:ext cx="889000" cy="2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40145</xdr:rowOff>
    </xdr:from>
    <xdr:to>
      <xdr:col>3</xdr:col>
      <xdr:colOff>3175</xdr:colOff>
      <xdr:row>56</xdr:row>
      <xdr:rowOff>141745</xdr:rowOff>
    </xdr:to>
    <xdr:sp macro="" textlink="">
      <xdr:nvSpPr>
        <xdr:cNvPr id="133" name="フローチャート : 判断 132"/>
        <xdr:cNvSpPr/>
      </xdr:nvSpPr>
      <xdr:spPr>
        <a:xfrm>
          <a:off x="1968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132872</xdr:rowOff>
    </xdr:from>
    <xdr:ext cx="534377" cy="259045"/>
    <xdr:sp macro="" textlink="">
      <xdr:nvSpPr>
        <xdr:cNvPr id="134" name="テキスト ボックス 133"/>
        <xdr:cNvSpPr txBox="1"/>
      </xdr:nvSpPr>
      <xdr:spPr>
        <a:xfrm>
          <a:off x="1752111" y="973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133096</xdr:rowOff>
    </xdr:from>
    <xdr:to>
      <xdr:col>1</xdr:col>
      <xdr:colOff>485775</xdr:colOff>
      <xdr:row>56</xdr:row>
      <xdr:rowOff>63246</xdr:rowOff>
    </xdr:to>
    <xdr:sp macro="" textlink="">
      <xdr:nvSpPr>
        <xdr:cNvPr id="135" name="フローチャート : 判断 134"/>
        <xdr:cNvSpPr/>
      </xdr:nvSpPr>
      <xdr:spPr>
        <a:xfrm>
          <a:off x="1079500" y="956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79773</xdr:rowOff>
    </xdr:from>
    <xdr:ext cx="534377" cy="259045"/>
    <xdr:sp macro="" textlink="">
      <xdr:nvSpPr>
        <xdr:cNvPr id="136" name="テキスト ボックス 135"/>
        <xdr:cNvSpPr txBox="1"/>
      </xdr:nvSpPr>
      <xdr:spPr>
        <a:xfrm>
          <a:off x="863111" y="933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51918</xdr:rowOff>
    </xdr:from>
    <xdr:to>
      <xdr:col>6</xdr:col>
      <xdr:colOff>561975</xdr:colOff>
      <xdr:row>55</xdr:row>
      <xdr:rowOff>153518</xdr:rowOff>
    </xdr:to>
    <xdr:sp macro="" textlink="">
      <xdr:nvSpPr>
        <xdr:cNvPr id="142" name="円/楕円 141"/>
        <xdr:cNvSpPr/>
      </xdr:nvSpPr>
      <xdr:spPr>
        <a:xfrm>
          <a:off x="4584700" y="948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74795</xdr:rowOff>
    </xdr:from>
    <xdr:ext cx="534377" cy="259045"/>
    <xdr:sp macro="" textlink="">
      <xdr:nvSpPr>
        <xdr:cNvPr id="143" name="物件費該当値テキスト"/>
        <xdr:cNvSpPr txBox="1"/>
      </xdr:nvSpPr>
      <xdr:spPr>
        <a:xfrm>
          <a:off x="4686300" y="933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79,412</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12027</xdr:rowOff>
    </xdr:from>
    <xdr:to>
      <xdr:col>5</xdr:col>
      <xdr:colOff>409575</xdr:colOff>
      <xdr:row>55</xdr:row>
      <xdr:rowOff>113627</xdr:rowOff>
    </xdr:to>
    <xdr:sp macro="" textlink="">
      <xdr:nvSpPr>
        <xdr:cNvPr id="144" name="円/楕円 143"/>
        <xdr:cNvSpPr/>
      </xdr:nvSpPr>
      <xdr:spPr>
        <a:xfrm>
          <a:off x="3746500" y="944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130154</xdr:rowOff>
    </xdr:from>
    <xdr:ext cx="534377" cy="259045"/>
    <xdr:sp macro="" textlink="">
      <xdr:nvSpPr>
        <xdr:cNvPr id="145" name="テキスト ボックス 144"/>
        <xdr:cNvSpPr txBox="1"/>
      </xdr:nvSpPr>
      <xdr:spPr>
        <a:xfrm>
          <a:off x="3530111" y="921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82,553</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77318</xdr:rowOff>
    </xdr:from>
    <xdr:to>
      <xdr:col>4</xdr:col>
      <xdr:colOff>206375</xdr:colOff>
      <xdr:row>56</xdr:row>
      <xdr:rowOff>7468</xdr:rowOff>
    </xdr:to>
    <xdr:sp macro="" textlink="">
      <xdr:nvSpPr>
        <xdr:cNvPr id="146" name="円/楕円 145"/>
        <xdr:cNvSpPr/>
      </xdr:nvSpPr>
      <xdr:spPr>
        <a:xfrm>
          <a:off x="2857500" y="950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23995</xdr:rowOff>
    </xdr:from>
    <xdr:ext cx="534377" cy="259045"/>
    <xdr:sp macro="" textlink="">
      <xdr:nvSpPr>
        <xdr:cNvPr id="147" name="テキスト ボックス 146"/>
        <xdr:cNvSpPr txBox="1"/>
      </xdr:nvSpPr>
      <xdr:spPr>
        <a:xfrm>
          <a:off x="2641111" y="928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77,412</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129248</xdr:rowOff>
    </xdr:from>
    <xdr:to>
      <xdr:col>3</xdr:col>
      <xdr:colOff>3175</xdr:colOff>
      <xdr:row>56</xdr:row>
      <xdr:rowOff>59398</xdr:rowOff>
    </xdr:to>
    <xdr:sp macro="" textlink="">
      <xdr:nvSpPr>
        <xdr:cNvPr id="148" name="円/楕円 147"/>
        <xdr:cNvSpPr/>
      </xdr:nvSpPr>
      <xdr:spPr>
        <a:xfrm>
          <a:off x="1968500" y="955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75925</xdr:rowOff>
    </xdr:from>
    <xdr:ext cx="534377" cy="259045"/>
    <xdr:sp macro="" textlink="">
      <xdr:nvSpPr>
        <xdr:cNvPr id="149" name="テキスト ボックス 148"/>
        <xdr:cNvSpPr txBox="1"/>
      </xdr:nvSpPr>
      <xdr:spPr>
        <a:xfrm>
          <a:off x="1752111" y="933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73,323</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150431</xdr:rowOff>
    </xdr:from>
    <xdr:to>
      <xdr:col>1</xdr:col>
      <xdr:colOff>485775</xdr:colOff>
      <xdr:row>56</xdr:row>
      <xdr:rowOff>80581</xdr:rowOff>
    </xdr:to>
    <xdr:sp macro="" textlink="">
      <xdr:nvSpPr>
        <xdr:cNvPr id="150" name="円/楕円 149"/>
        <xdr:cNvSpPr/>
      </xdr:nvSpPr>
      <xdr:spPr>
        <a:xfrm>
          <a:off x="1079500" y="958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71708</xdr:rowOff>
    </xdr:from>
    <xdr:ext cx="534377" cy="259045"/>
    <xdr:sp macro="" textlink="">
      <xdr:nvSpPr>
        <xdr:cNvPr id="151" name="テキスト ボックス 150"/>
        <xdr:cNvSpPr txBox="1"/>
      </xdr:nvSpPr>
      <xdr:spPr>
        <a:xfrm>
          <a:off x="863111" y="967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71,655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106134</xdr:rowOff>
    </xdr:from>
    <xdr:to>
      <xdr:col>6</xdr:col>
      <xdr:colOff>510540</xdr:colOff>
      <xdr:row>79</xdr:row>
      <xdr:rowOff>34125</xdr:rowOff>
    </xdr:to>
    <xdr:cxnSp macro="">
      <xdr:nvCxnSpPr>
        <xdr:cNvPr id="175" name="直線コネクタ 174"/>
        <xdr:cNvCxnSpPr/>
      </xdr:nvCxnSpPr>
      <xdr:spPr>
        <a:xfrm flipV="1">
          <a:off x="4633595" y="12107634"/>
          <a:ext cx="1270" cy="14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37952</xdr:rowOff>
    </xdr:from>
    <xdr:ext cx="378565" cy="259045"/>
    <xdr:sp macro="" textlink="">
      <xdr:nvSpPr>
        <xdr:cNvPr id="176" name="維持補修費最小値テキスト"/>
        <xdr:cNvSpPr txBox="1"/>
      </xdr:nvSpPr>
      <xdr:spPr>
        <a:xfrm>
          <a:off x="4686300" y="13582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6</xdr:col>
      <xdr:colOff>422275</xdr:colOff>
      <xdr:row>79</xdr:row>
      <xdr:rowOff>34125</xdr:rowOff>
    </xdr:from>
    <xdr:to>
      <xdr:col>6</xdr:col>
      <xdr:colOff>600075</xdr:colOff>
      <xdr:row>79</xdr:row>
      <xdr:rowOff>34125</xdr:rowOff>
    </xdr:to>
    <xdr:cxnSp macro="">
      <xdr:nvCxnSpPr>
        <xdr:cNvPr id="177" name="直線コネクタ 176"/>
        <xdr:cNvCxnSpPr/>
      </xdr:nvCxnSpPr>
      <xdr:spPr>
        <a:xfrm>
          <a:off x="4546600" y="1357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52811</xdr:rowOff>
    </xdr:from>
    <xdr:ext cx="534377" cy="259045"/>
    <xdr:sp macro="" textlink="">
      <xdr:nvSpPr>
        <xdr:cNvPr id="178" name="維持補修費最大値テキスト"/>
        <xdr:cNvSpPr txBox="1"/>
      </xdr:nvSpPr>
      <xdr:spPr>
        <a:xfrm>
          <a:off x="4686300" y="1188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38,881</a:t>
          </a:r>
          <a:endParaRPr kumimoji="1" lang="ja-JP" altLang="en-US" sz="1000" b="1">
            <a:latin typeface="ＭＳ Ｐゴシック"/>
          </a:endParaRPr>
        </a:p>
      </xdr:txBody>
    </xdr:sp>
    <xdr:clientData/>
  </xdr:oneCellAnchor>
  <xdr:twoCellAnchor>
    <xdr:from>
      <xdr:col>6</xdr:col>
      <xdr:colOff>422275</xdr:colOff>
      <xdr:row>70</xdr:row>
      <xdr:rowOff>106134</xdr:rowOff>
    </xdr:from>
    <xdr:to>
      <xdr:col>6</xdr:col>
      <xdr:colOff>600075</xdr:colOff>
      <xdr:row>70</xdr:row>
      <xdr:rowOff>106134</xdr:rowOff>
    </xdr:to>
    <xdr:cxnSp macro="">
      <xdr:nvCxnSpPr>
        <xdr:cNvPr id="179" name="直線コネクタ 178"/>
        <xdr:cNvCxnSpPr/>
      </xdr:nvCxnSpPr>
      <xdr:spPr>
        <a:xfrm>
          <a:off x="4546600" y="121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147625</xdr:rowOff>
    </xdr:from>
    <xdr:to>
      <xdr:col>6</xdr:col>
      <xdr:colOff>511175</xdr:colOff>
      <xdr:row>78</xdr:row>
      <xdr:rowOff>5169</xdr:rowOff>
    </xdr:to>
    <xdr:cxnSp macro="">
      <xdr:nvCxnSpPr>
        <xdr:cNvPr id="180" name="直線コネクタ 179"/>
        <xdr:cNvCxnSpPr/>
      </xdr:nvCxnSpPr>
      <xdr:spPr>
        <a:xfrm>
          <a:off x="3797300" y="13349275"/>
          <a:ext cx="838200" cy="28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128655</xdr:rowOff>
    </xdr:from>
    <xdr:ext cx="469744" cy="259045"/>
    <xdr:sp macro="" textlink="">
      <xdr:nvSpPr>
        <xdr:cNvPr id="181" name="維持補修費平均値テキスト"/>
        <xdr:cNvSpPr txBox="1"/>
      </xdr:nvSpPr>
      <xdr:spPr>
        <a:xfrm>
          <a:off x="4686300" y="13158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105778</xdr:rowOff>
    </xdr:from>
    <xdr:to>
      <xdr:col>6</xdr:col>
      <xdr:colOff>561975</xdr:colOff>
      <xdr:row>78</xdr:row>
      <xdr:rowOff>35928</xdr:rowOff>
    </xdr:to>
    <xdr:sp macro="" textlink="">
      <xdr:nvSpPr>
        <xdr:cNvPr id="182" name="フローチャート : 判断 181"/>
        <xdr:cNvSpPr/>
      </xdr:nvSpPr>
      <xdr:spPr>
        <a:xfrm>
          <a:off x="4584700" y="1330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147625</xdr:rowOff>
    </xdr:from>
    <xdr:to>
      <xdr:col>5</xdr:col>
      <xdr:colOff>358775</xdr:colOff>
      <xdr:row>78</xdr:row>
      <xdr:rowOff>74434</xdr:rowOff>
    </xdr:to>
    <xdr:cxnSp macro="">
      <xdr:nvCxnSpPr>
        <xdr:cNvPr id="183" name="直線コネクタ 182"/>
        <xdr:cNvCxnSpPr/>
      </xdr:nvCxnSpPr>
      <xdr:spPr>
        <a:xfrm flipV="1">
          <a:off x="2908300" y="13349275"/>
          <a:ext cx="889000" cy="9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77355</xdr:rowOff>
    </xdr:from>
    <xdr:to>
      <xdr:col>5</xdr:col>
      <xdr:colOff>409575</xdr:colOff>
      <xdr:row>78</xdr:row>
      <xdr:rowOff>7505</xdr:rowOff>
    </xdr:to>
    <xdr:sp macro="" textlink="">
      <xdr:nvSpPr>
        <xdr:cNvPr id="184" name="フローチャート : 判断 183"/>
        <xdr:cNvSpPr/>
      </xdr:nvSpPr>
      <xdr:spPr>
        <a:xfrm>
          <a:off x="3746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24032</xdr:rowOff>
    </xdr:from>
    <xdr:ext cx="469744" cy="259045"/>
    <xdr:sp macro="" textlink="">
      <xdr:nvSpPr>
        <xdr:cNvPr id="185" name="テキスト ボックス 184"/>
        <xdr:cNvSpPr txBox="1"/>
      </xdr:nvSpPr>
      <xdr:spPr>
        <a:xfrm>
          <a:off x="3562427" y="1305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74434</xdr:rowOff>
    </xdr:from>
    <xdr:to>
      <xdr:col>4</xdr:col>
      <xdr:colOff>155575</xdr:colOff>
      <xdr:row>78</xdr:row>
      <xdr:rowOff>76491</xdr:rowOff>
    </xdr:to>
    <xdr:cxnSp macro="">
      <xdr:nvCxnSpPr>
        <xdr:cNvPr id="186" name="直線コネクタ 185"/>
        <xdr:cNvCxnSpPr/>
      </xdr:nvCxnSpPr>
      <xdr:spPr>
        <a:xfrm flipV="1">
          <a:off x="2019300" y="13447534"/>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106731</xdr:rowOff>
    </xdr:from>
    <xdr:to>
      <xdr:col>4</xdr:col>
      <xdr:colOff>206375</xdr:colOff>
      <xdr:row>78</xdr:row>
      <xdr:rowOff>36881</xdr:rowOff>
    </xdr:to>
    <xdr:sp macro="" textlink="">
      <xdr:nvSpPr>
        <xdr:cNvPr id="187" name="フローチャート : 判断 186"/>
        <xdr:cNvSpPr/>
      </xdr:nvSpPr>
      <xdr:spPr>
        <a:xfrm>
          <a:off x="2857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53408</xdr:rowOff>
    </xdr:from>
    <xdr:ext cx="469744" cy="259045"/>
    <xdr:sp macro="" textlink="">
      <xdr:nvSpPr>
        <xdr:cNvPr id="188" name="テキスト ボックス 187"/>
        <xdr:cNvSpPr txBox="1"/>
      </xdr:nvSpPr>
      <xdr:spPr>
        <a:xfrm>
          <a:off x="2673427" y="1308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73901</xdr:rowOff>
    </xdr:from>
    <xdr:to>
      <xdr:col>2</xdr:col>
      <xdr:colOff>638175</xdr:colOff>
      <xdr:row>78</xdr:row>
      <xdr:rowOff>76491</xdr:rowOff>
    </xdr:to>
    <xdr:cxnSp macro="">
      <xdr:nvCxnSpPr>
        <xdr:cNvPr id="189" name="直線コネクタ 188"/>
        <xdr:cNvCxnSpPr/>
      </xdr:nvCxnSpPr>
      <xdr:spPr>
        <a:xfrm>
          <a:off x="1130300" y="13447001"/>
          <a:ext cx="889000" cy="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103682</xdr:rowOff>
    </xdr:from>
    <xdr:to>
      <xdr:col>3</xdr:col>
      <xdr:colOff>3175</xdr:colOff>
      <xdr:row>78</xdr:row>
      <xdr:rowOff>33832</xdr:rowOff>
    </xdr:to>
    <xdr:sp macro="" textlink="">
      <xdr:nvSpPr>
        <xdr:cNvPr id="190" name="フローチャート : 判断 189"/>
        <xdr:cNvSpPr/>
      </xdr:nvSpPr>
      <xdr:spPr>
        <a:xfrm>
          <a:off x="1968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50359</xdr:rowOff>
    </xdr:from>
    <xdr:ext cx="469744" cy="259045"/>
    <xdr:sp macro="" textlink="">
      <xdr:nvSpPr>
        <xdr:cNvPr id="191" name="テキスト ボックス 190"/>
        <xdr:cNvSpPr txBox="1"/>
      </xdr:nvSpPr>
      <xdr:spPr>
        <a:xfrm>
          <a:off x="1784427" y="1308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116980</xdr:rowOff>
    </xdr:from>
    <xdr:to>
      <xdr:col>1</xdr:col>
      <xdr:colOff>485775</xdr:colOff>
      <xdr:row>78</xdr:row>
      <xdr:rowOff>47130</xdr:rowOff>
    </xdr:to>
    <xdr:sp macro="" textlink="">
      <xdr:nvSpPr>
        <xdr:cNvPr id="192" name="フローチャート : 判断 191"/>
        <xdr:cNvSpPr/>
      </xdr:nvSpPr>
      <xdr:spPr>
        <a:xfrm>
          <a:off x="1079500" y="133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63657</xdr:rowOff>
    </xdr:from>
    <xdr:ext cx="469744" cy="259045"/>
    <xdr:sp macro="" textlink="">
      <xdr:nvSpPr>
        <xdr:cNvPr id="193" name="テキスト ボックス 192"/>
        <xdr:cNvSpPr txBox="1"/>
      </xdr:nvSpPr>
      <xdr:spPr>
        <a:xfrm>
          <a:off x="895427" y="1309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125819</xdr:rowOff>
    </xdr:from>
    <xdr:to>
      <xdr:col>6</xdr:col>
      <xdr:colOff>561975</xdr:colOff>
      <xdr:row>78</xdr:row>
      <xdr:rowOff>55969</xdr:rowOff>
    </xdr:to>
    <xdr:sp macro="" textlink="">
      <xdr:nvSpPr>
        <xdr:cNvPr id="199" name="円/楕円 198"/>
        <xdr:cNvSpPr/>
      </xdr:nvSpPr>
      <xdr:spPr>
        <a:xfrm>
          <a:off x="4584700" y="1332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104246</xdr:rowOff>
    </xdr:from>
    <xdr:ext cx="469744" cy="259045"/>
    <xdr:sp macro="" textlink="">
      <xdr:nvSpPr>
        <xdr:cNvPr id="200" name="維持補修費該当値テキスト"/>
        <xdr:cNvSpPr txBox="1"/>
      </xdr:nvSpPr>
      <xdr:spPr>
        <a:xfrm>
          <a:off x="4686300" y="13305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5,531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96825</xdr:rowOff>
    </xdr:from>
    <xdr:to>
      <xdr:col>5</xdr:col>
      <xdr:colOff>409575</xdr:colOff>
      <xdr:row>78</xdr:row>
      <xdr:rowOff>26975</xdr:rowOff>
    </xdr:to>
    <xdr:sp macro="" textlink="">
      <xdr:nvSpPr>
        <xdr:cNvPr id="201" name="円/楕円 200"/>
        <xdr:cNvSpPr/>
      </xdr:nvSpPr>
      <xdr:spPr>
        <a:xfrm>
          <a:off x="3746500" y="1329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18102</xdr:rowOff>
    </xdr:from>
    <xdr:ext cx="469744" cy="259045"/>
    <xdr:sp macro="" textlink="">
      <xdr:nvSpPr>
        <xdr:cNvPr id="202" name="テキスト ボックス 201"/>
        <xdr:cNvSpPr txBox="1"/>
      </xdr:nvSpPr>
      <xdr:spPr>
        <a:xfrm>
          <a:off x="3562427" y="1339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23634</xdr:rowOff>
    </xdr:from>
    <xdr:to>
      <xdr:col>4</xdr:col>
      <xdr:colOff>206375</xdr:colOff>
      <xdr:row>78</xdr:row>
      <xdr:rowOff>125234</xdr:rowOff>
    </xdr:to>
    <xdr:sp macro="" textlink="">
      <xdr:nvSpPr>
        <xdr:cNvPr id="203" name="円/楕円 202"/>
        <xdr:cNvSpPr/>
      </xdr:nvSpPr>
      <xdr:spPr>
        <a:xfrm>
          <a:off x="2857500" y="1339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116361</xdr:rowOff>
    </xdr:from>
    <xdr:ext cx="469744" cy="259045"/>
    <xdr:sp macro="" textlink="">
      <xdr:nvSpPr>
        <xdr:cNvPr id="204" name="テキスト ボックス 203"/>
        <xdr:cNvSpPr txBox="1"/>
      </xdr:nvSpPr>
      <xdr:spPr>
        <a:xfrm>
          <a:off x="2673427" y="13489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25691</xdr:rowOff>
    </xdr:from>
    <xdr:to>
      <xdr:col>3</xdr:col>
      <xdr:colOff>3175</xdr:colOff>
      <xdr:row>78</xdr:row>
      <xdr:rowOff>127291</xdr:rowOff>
    </xdr:to>
    <xdr:sp macro="" textlink="">
      <xdr:nvSpPr>
        <xdr:cNvPr id="205" name="円/楕円 204"/>
        <xdr:cNvSpPr/>
      </xdr:nvSpPr>
      <xdr:spPr>
        <a:xfrm>
          <a:off x="1968500" y="1339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118418</xdr:rowOff>
    </xdr:from>
    <xdr:ext cx="469744" cy="259045"/>
    <xdr:sp macro="" textlink="">
      <xdr:nvSpPr>
        <xdr:cNvPr id="206" name="テキスト ボックス 205"/>
        <xdr:cNvSpPr txBox="1"/>
      </xdr:nvSpPr>
      <xdr:spPr>
        <a:xfrm>
          <a:off x="1784427" y="13491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23101</xdr:rowOff>
    </xdr:from>
    <xdr:to>
      <xdr:col>1</xdr:col>
      <xdr:colOff>485775</xdr:colOff>
      <xdr:row>78</xdr:row>
      <xdr:rowOff>124701</xdr:rowOff>
    </xdr:to>
    <xdr:sp macro="" textlink="">
      <xdr:nvSpPr>
        <xdr:cNvPr id="207" name="円/楕円 206"/>
        <xdr:cNvSpPr/>
      </xdr:nvSpPr>
      <xdr:spPr>
        <a:xfrm>
          <a:off x="1079500" y="1339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115828</xdr:rowOff>
    </xdr:from>
    <xdr:ext cx="469744" cy="259045"/>
    <xdr:sp macro="" textlink="">
      <xdr:nvSpPr>
        <xdr:cNvPr id="208" name="テキスト ボックス 207"/>
        <xdr:cNvSpPr txBox="1"/>
      </xdr:nvSpPr>
      <xdr:spPr>
        <a:xfrm>
          <a:off x="895427" y="13488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68,997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32116</xdr:rowOff>
    </xdr:from>
    <xdr:to>
      <xdr:col>6</xdr:col>
      <xdr:colOff>510540</xdr:colOff>
      <xdr:row>97</xdr:row>
      <xdr:rowOff>161069</xdr:rowOff>
    </xdr:to>
    <xdr:cxnSp macro="">
      <xdr:nvCxnSpPr>
        <xdr:cNvPr id="235" name="直線コネクタ 234"/>
        <xdr:cNvCxnSpPr/>
      </xdr:nvCxnSpPr>
      <xdr:spPr>
        <a:xfrm flipV="1">
          <a:off x="4633595" y="15462616"/>
          <a:ext cx="1270" cy="1329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164896</xdr:rowOff>
    </xdr:from>
    <xdr:ext cx="534377" cy="259045"/>
    <xdr:sp macro="" textlink="">
      <xdr:nvSpPr>
        <xdr:cNvPr id="236" name="扶助費最小値テキスト"/>
        <xdr:cNvSpPr txBox="1"/>
      </xdr:nvSpPr>
      <xdr:spPr>
        <a:xfrm>
          <a:off x="4686300" y="1679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55,787</a:t>
          </a:r>
          <a:endParaRPr kumimoji="1" lang="ja-JP" altLang="en-US" sz="1000" b="1">
            <a:latin typeface="ＭＳ Ｐゴシック"/>
          </a:endParaRPr>
        </a:p>
      </xdr:txBody>
    </xdr:sp>
    <xdr:clientData/>
  </xdr:oneCellAnchor>
  <xdr:twoCellAnchor>
    <xdr:from>
      <xdr:col>6</xdr:col>
      <xdr:colOff>422275</xdr:colOff>
      <xdr:row>97</xdr:row>
      <xdr:rowOff>161069</xdr:rowOff>
    </xdr:from>
    <xdr:to>
      <xdr:col>6</xdr:col>
      <xdr:colOff>600075</xdr:colOff>
      <xdr:row>97</xdr:row>
      <xdr:rowOff>161069</xdr:rowOff>
    </xdr:to>
    <xdr:cxnSp macro="">
      <xdr:nvCxnSpPr>
        <xdr:cNvPr id="237" name="直線コネクタ 236"/>
        <xdr:cNvCxnSpPr/>
      </xdr:nvCxnSpPr>
      <xdr:spPr>
        <a:xfrm>
          <a:off x="4546600" y="1679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150243</xdr:rowOff>
    </xdr:from>
    <xdr:ext cx="599010" cy="259045"/>
    <xdr:sp macro="" textlink="">
      <xdr:nvSpPr>
        <xdr:cNvPr id="238" name="扶助費最大値テキスト"/>
        <xdr:cNvSpPr txBox="1"/>
      </xdr:nvSpPr>
      <xdr:spPr>
        <a:xfrm>
          <a:off x="4686300" y="15237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177,883</a:t>
          </a:r>
          <a:endParaRPr kumimoji="1" lang="ja-JP" altLang="en-US" sz="1000" b="1">
            <a:latin typeface="ＭＳ Ｐゴシック"/>
          </a:endParaRPr>
        </a:p>
      </xdr:txBody>
    </xdr:sp>
    <xdr:clientData/>
  </xdr:oneCellAnchor>
  <xdr:twoCellAnchor>
    <xdr:from>
      <xdr:col>6</xdr:col>
      <xdr:colOff>422275</xdr:colOff>
      <xdr:row>90</xdr:row>
      <xdr:rowOff>32116</xdr:rowOff>
    </xdr:from>
    <xdr:to>
      <xdr:col>6</xdr:col>
      <xdr:colOff>600075</xdr:colOff>
      <xdr:row>90</xdr:row>
      <xdr:rowOff>32116</xdr:rowOff>
    </xdr:to>
    <xdr:cxnSp macro="">
      <xdr:nvCxnSpPr>
        <xdr:cNvPr id="239" name="直線コネクタ 238"/>
        <xdr:cNvCxnSpPr/>
      </xdr:nvCxnSpPr>
      <xdr:spPr>
        <a:xfrm>
          <a:off x="4546600" y="1546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147081</xdr:rowOff>
    </xdr:from>
    <xdr:to>
      <xdr:col>6</xdr:col>
      <xdr:colOff>511175</xdr:colOff>
      <xdr:row>97</xdr:row>
      <xdr:rowOff>147614</xdr:rowOff>
    </xdr:to>
    <xdr:cxnSp macro="">
      <xdr:nvCxnSpPr>
        <xdr:cNvPr id="240" name="直線コネクタ 239"/>
        <xdr:cNvCxnSpPr/>
      </xdr:nvCxnSpPr>
      <xdr:spPr>
        <a:xfrm flipV="1">
          <a:off x="3797300" y="16777731"/>
          <a:ext cx="8382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90659</xdr:rowOff>
    </xdr:from>
    <xdr:ext cx="534377" cy="259045"/>
    <xdr:sp macro="" textlink="">
      <xdr:nvSpPr>
        <xdr:cNvPr id="241" name="扶助費平均値テキスト"/>
        <xdr:cNvSpPr txBox="1"/>
      </xdr:nvSpPr>
      <xdr:spPr>
        <a:xfrm>
          <a:off x="4686300" y="16206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67782</xdr:rowOff>
    </xdr:from>
    <xdr:to>
      <xdr:col>6</xdr:col>
      <xdr:colOff>561975</xdr:colOff>
      <xdr:row>95</xdr:row>
      <xdr:rowOff>169382</xdr:rowOff>
    </xdr:to>
    <xdr:sp macro="" textlink="">
      <xdr:nvSpPr>
        <xdr:cNvPr id="242" name="フローチャート : 判断 241"/>
        <xdr:cNvSpPr/>
      </xdr:nvSpPr>
      <xdr:spPr>
        <a:xfrm>
          <a:off x="4584700" y="16355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147614</xdr:rowOff>
    </xdr:from>
    <xdr:to>
      <xdr:col>5</xdr:col>
      <xdr:colOff>358775</xdr:colOff>
      <xdr:row>98</xdr:row>
      <xdr:rowOff>12064</xdr:rowOff>
    </xdr:to>
    <xdr:cxnSp macro="">
      <xdr:nvCxnSpPr>
        <xdr:cNvPr id="243" name="直線コネクタ 242"/>
        <xdr:cNvCxnSpPr/>
      </xdr:nvCxnSpPr>
      <xdr:spPr>
        <a:xfrm flipV="1">
          <a:off x="2908300" y="16778264"/>
          <a:ext cx="889000" cy="3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125966</xdr:rowOff>
    </xdr:from>
    <xdr:to>
      <xdr:col>5</xdr:col>
      <xdr:colOff>409575</xdr:colOff>
      <xdr:row>96</xdr:row>
      <xdr:rowOff>56116</xdr:rowOff>
    </xdr:to>
    <xdr:sp macro="" textlink="">
      <xdr:nvSpPr>
        <xdr:cNvPr id="244" name="フローチャート : 判断 243"/>
        <xdr:cNvSpPr/>
      </xdr:nvSpPr>
      <xdr:spPr>
        <a:xfrm>
          <a:off x="3746500" y="1641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72643</xdr:rowOff>
    </xdr:from>
    <xdr:ext cx="534377" cy="259045"/>
    <xdr:sp macro="" textlink="">
      <xdr:nvSpPr>
        <xdr:cNvPr id="245" name="テキスト ボックス 244"/>
        <xdr:cNvSpPr txBox="1"/>
      </xdr:nvSpPr>
      <xdr:spPr>
        <a:xfrm>
          <a:off x="3530111" y="1618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12064</xdr:rowOff>
    </xdr:from>
    <xdr:to>
      <xdr:col>4</xdr:col>
      <xdr:colOff>155575</xdr:colOff>
      <xdr:row>98</xdr:row>
      <xdr:rowOff>16387</xdr:rowOff>
    </xdr:to>
    <xdr:cxnSp macro="">
      <xdr:nvCxnSpPr>
        <xdr:cNvPr id="246" name="直線コネクタ 245"/>
        <xdr:cNvCxnSpPr/>
      </xdr:nvCxnSpPr>
      <xdr:spPr>
        <a:xfrm flipV="1">
          <a:off x="2019300" y="16814164"/>
          <a:ext cx="889000" cy="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20417</xdr:rowOff>
    </xdr:from>
    <xdr:to>
      <xdr:col>4</xdr:col>
      <xdr:colOff>206375</xdr:colOff>
      <xdr:row>96</xdr:row>
      <xdr:rowOff>122017</xdr:rowOff>
    </xdr:to>
    <xdr:sp macro="" textlink="">
      <xdr:nvSpPr>
        <xdr:cNvPr id="247" name="フローチャート : 判断 246"/>
        <xdr:cNvSpPr/>
      </xdr:nvSpPr>
      <xdr:spPr>
        <a:xfrm>
          <a:off x="2857500" y="1647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138544</xdr:rowOff>
    </xdr:from>
    <xdr:ext cx="534377" cy="259045"/>
    <xdr:sp macro="" textlink="">
      <xdr:nvSpPr>
        <xdr:cNvPr id="248" name="テキスト ボックス 247"/>
        <xdr:cNvSpPr txBox="1"/>
      </xdr:nvSpPr>
      <xdr:spPr>
        <a:xfrm>
          <a:off x="2641111" y="1625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16387</xdr:rowOff>
    </xdr:from>
    <xdr:to>
      <xdr:col>2</xdr:col>
      <xdr:colOff>638175</xdr:colOff>
      <xdr:row>98</xdr:row>
      <xdr:rowOff>27436</xdr:rowOff>
    </xdr:to>
    <xdr:cxnSp macro="">
      <xdr:nvCxnSpPr>
        <xdr:cNvPr id="249" name="直線コネクタ 248"/>
        <xdr:cNvCxnSpPr/>
      </xdr:nvCxnSpPr>
      <xdr:spPr>
        <a:xfrm flipV="1">
          <a:off x="1130300" y="16818487"/>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41580</xdr:rowOff>
    </xdr:from>
    <xdr:to>
      <xdr:col>3</xdr:col>
      <xdr:colOff>3175</xdr:colOff>
      <xdr:row>96</xdr:row>
      <xdr:rowOff>143180</xdr:rowOff>
    </xdr:to>
    <xdr:sp macro="" textlink="">
      <xdr:nvSpPr>
        <xdr:cNvPr id="250" name="フローチャート : 判断 249"/>
        <xdr:cNvSpPr/>
      </xdr:nvSpPr>
      <xdr:spPr>
        <a:xfrm>
          <a:off x="1968500" y="1650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159707</xdr:rowOff>
    </xdr:from>
    <xdr:ext cx="534377" cy="259045"/>
    <xdr:sp macro="" textlink="">
      <xdr:nvSpPr>
        <xdr:cNvPr id="251" name="テキスト ボックス 250"/>
        <xdr:cNvSpPr txBox="1"/>
      </xdr:nvSpPr>
      <xdr:spPr>
        <a:xfrm>
          <a:off x="1752111" y="1627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40872</xdr:rowOff>
    </xdr:from>
    <xdr:to>
      <xdr:col>1</xdr:col>
      <xdr:colOff>485775</xdr:colOff>
      <xdr:row>96</xdr:row>
      <xdr:rowOff>142472</xdr:rowOff>
    </xdr:to>
    <xdr:sp macro="" textlink="">
      <xdr:nvSpPr>
        <xdr:cNvPr id="252" name="フローチャート : 判断 251"/>
        <xdr:cNvSpPr/>
      </xdr:nvSpPr>
      <xdr:spPr>
        <a:xfrm>
          <a:off x="1079500" y="16500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158999</xdr:rowOff>
    </xdr:from>
    <xdr:ext cx="534377" cy="259045"/>
    <xdr:sp macro="" textlink="">
      <xdr:nvSpPr>
        <xdr:cNvPr id="253" name="テキスト ボックス 252"/>
        <xdr:cNvSpPr txBox="1"/>
      </xdr:nvSpPr>
      <xdr:spPr>
        <a:xfrm>
          <a:off x="863111" y="1627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96281</xdr:rowOff>
    </xdr:from>
    <xdr:to>
      <xdr:col>6</xdr:col>
      <xdr:colOff>561975</xdr:colOff>
      <xdr:row>98</xdr:row>
      <xdr:rowOff>26431</xdr:rowOff>
    </xdr:to>
    <xdr:sp macro="" textlink="">
      <xdr:nvSpPr>
        <xdr:cNvPr id="259" name="円/楕円 258"/>
        <xdr:cNvSpPr/>
      </xdr:nvSpPr>
      <xdr:spPr>
        <a:xfrm>
          <a:off x="4584700" y="1672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11208</xdr:rowOff>
    </xdr:from>
    <xdr:ext cx="534377" cy="259045"/>
    <xdr:sp macro="" textlink="">
      <xdr:nvSpPr>
        <xdr:cNvPr id="260" name="扶助費該当値テキスト"/>
        <xdr:cNvSpPr txBox="1"/>
      </xdr:nvSpPr>
      <xdr:spPr>
        <a:xfrm>
          <a:off x="4686300" y="1664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57,072</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96814</xdr:rowOff>
    </xdr:from>
    <xdr:to>
      <xdr:col>5</xdr:col>
      <xdr:colOff>409575</xdr:colOff>
      <xdr:row>98</xdr:row>
      <xdr:rowOff>26964</xdr:rowOff>
    </xdr:to>
    <xdr:sp macro="" textlink="">
      <xdr:nvSpPr>
        <xdr:cNvPr id="261" name="円/楕円 260"/>
        <xdr:cNvSpPr/>
      </xdr:nvSpPr>
      <xdr:spPr>
        <a:xfrm>
          <a:off x="3746500" y="1672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18091</xdr:rowOff>
    </xdr:from>
    <xdr:ext cx="534377" cy="259045"/>
    <xdr:sp macro="" textlink="">
      <xdr:nvSpPr>
        <xdr:cNvPr id="262" name="テキスト ボックス 261"/>
        <xdr:cNvSpPr txBox="1"/>
      </xdr:nvSpPr>
      <xdr:spPr>
        <a:xfrm>
          <a:off x="3530111" y="1682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57,023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132714</xdr:rowOff>
    </xdr:from>
    <xdr:to>
      <xdr:col>4</xdr:col>
      <xdr:colOff>206375</xdr:colOff>
      <xdr:row>98</xdr:row>
      <xdr:rowOff>62864</xdr:rowOff>
    </xdr:to>
    <xdr:sp macro="" textlink="">
      <xdr:nvSpPr>
        <xdr:cNvPr id="263" name="円/楕円 262"/>
        <xdr:cNvSpPr/>
      </xdr:nvSpPr>
      <xdr:spPr>
        <a:xfrm>
          <a:off x="2857500" y="1676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53991</xdr:rowOff>
    </xdr:from>
    <xdr:ext cx="534377" cy="259045"/>
    <xdr:sp macro="" textlink="">
      <xdr:nvSpPr>
        <xdr:cNvPr id="264" name="テキスト ボックス 263"/>
        <xdr:cNvSpPr txBox="1"/>
      </xdr:nvSpPr>
      <xdr:spPr>
        <a:xfrm>
          <a:off x="2641111" y="1685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53,725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137037</xdr:rowOff>
    </xdr:from>
    <xdr:to>
      <xdr:col>3</xdr:col>
      <xdr:colOff>3175</xdr:colOff>
      <xdr:row>98</xdr:row>
      <xdr:rowOff>67187</xdr:rowOff>
    </xdr:to>
    <xdr:sp macro="" textlink="">
      <xdr:nvSpPr>
        <xdr:cNvPr id="265" name="円/楕円 264"/>
        <xdr:cNvSpPr/>
      </xdr:nvSpPr>
      <xdr:spPr>
        <a:xfrm>
          <a:off x="1968500" y="1676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58314</xdr:rowOff>
    </xdr:from>
    <xdr:ext cx="534377" cy="259045"/>
    <xdr:sp macro="" textlink="">
      <xdr:nvSpPr>
        <xdr:cNvPr id="266" name="テキスト ボックス 265"/>
        <xdr:cNvSpPr txBox="1"/>
      </xdr:nvSpPr>
      <xdr:spPr>
        <a:xfrm>
          <a:off x="1752111" y="1686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53,328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148086</xdr:rowOff>
    </xdr:from>
    <xdr:to>
      <xdr:col>1</xdr:col>
      <xdr:colOff>485775</xdr:colOff>
      <xdr:row>98</xdr:row>
      <xdr:rowOff>78236</xdr:rowOff>
    </xdr:to>
    <xdr:sp macro="" textlink="">
      <xdr:nvSpPr>
        <xdr:cNvPr id="267" name="円/楕円 266"/>
        <xdr:cNvSpPr/>
      </xdr:nvSpPr>
      <xdr:spPr>
        <a:xfrm>
          <a:off x="1079500" y="1677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69363</xdr:rowOff>
    </xdr:from>
    <xdr:ext cx="534377" cy="259045"/>
    <xdr:sp macro="" textlink="">
      <xdr:nvSpPr>
        <xdr:cNvPr id="268" name="テキスト ボックス 267"/>
        <xdr:cNvSpPr txBox="1"/>
      </xdr:nvSpPr>
      <xdr:spPr>
        <a:xfrm>
          <a:off x="863111" y="1687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52,313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36,396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9" name="直線コネクタ 278"/>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80" name="テキスト ボックス 279"/>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81" name="直線コネクタ 280"/>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82" name="テキスト ボックス 281"/>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83" name="直線コネクタ 282"/>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4" name="テキスト ボックス 283"/>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5" name="直線コネクタ 28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6" name="テキスト ボックス 28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7" name="直線コネクタ 286"/>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8" name="テキスト ボックス 287"/>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9" name="直線コネクタ 288"/>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90" name="テキスト ボックス 289"/>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91" name="直線コネクタ 290"/>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92" name="テキスト ボックス 291"/>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3" name="直線コネクタ 29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4" name="テキスト ボックス 29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160436</xdr:rowOff>
    </xdr:from>
    <xdr:to>
      <xdr:col>15</xdr:col>
      <xdr:colOff>180340</xdr:colOff>
      <xdr:row>38</xdr:row>
      <xdr:rowOff>139557</xdr:rowOff>
    </xdr:to>
    <xdr:cxnSp macro="">
      <xdr:nvCxnSpPr>
        <xdr:cNvPr id="296" name="直線コネクタ 295"/>
        <xdr:cNvCxnSpPr/>
      </xdr:nvCxnSpPr>
      <xdr:spPr>
        <a:xfrm flipV="1">
          <a:off x="10475595" y="5303936"/>
          <a:ext cx="1270" cy="1350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143384</xdr:rowOff>
    </xdr:from>
    <xdr:ext cx="534377" cy="259045"/>
    <xdr:sp macro="" textlink="">
      <xdr:nvSpPr>
        <xdr:cNvPr id="297" name="補助費等最小値テキスト"/>
        <xdr:cNvSpPr txBox="1"/>
      </xdr:nvSpPr>
      <xdr:spPr>
        <a:xfrm>
          <a:off x="10528300" y="665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18,015</a:t>
          </a:r>
          <a:endParaRPr kumimoji="1" lang="ja-JP" altLang="en-US" sz="1000" b="1">
            <a:latin typeface="ＭＳ Ｐゴシック"/>
          </a:endParaRPr>
        </a:p>
      </xdr:txBody>
    </xdr:sp>
    <xdr:clientData/>
  </xdr:oneCellAnchor>
  <xdr:twoCellAnchor>
    <xdr:from>
      <xdr:col>15</xdr:col>
      <xdr:colOff>92075</xdr:colOff>
      <xdr:row>38</xdr:row>
      <xdr:rowOff>139557</xdr:rowOff>
    </xdr:from>
    <xdr:to>
      <xdr:col>15</xdr:col>
      <xdr:colOff>269875</xdr:colOff>
      <xdr:row>38</xdr:row>
      <xdr:rowOff>139557</xdr:rowOff>
    </xdr:to>
    <xdr:cxnSp macro="">
      <xdr:nvCxnSpPr>
        <xdr:cNvPr id="298" name="直線コネクタ 297"/>
        <xdr:cNvCxnSpPr/>
      </xdr:nvCxnSpPr>
      <xdr:spPr>
        <a:xfrm>
          <a:off x="10388600" y="665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107113</xdr:rowOff>
    </xdr:from>
    <xdr:ext cx="599010" cy="259045"/>
    <xdr:sp macro="" textlink="">
      <xdr:nvSpPr>
        <xdr:cNvPr id="299" name="補助費等最大値テキスト"/>
        <xdr:cNvSpPr txBox="1"/>
      </xdr:nvSpPr>
      <xdr:spPr>
        <a:xfrm>
          <a:off x="10528300" y="50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159,823</a:t>
          </a:r>
          <a:endParaRPr kumimoji="1" lang="ja-JP" altLang="en-US" sz="1000" b="1">
            <a:latin typeface="ＭＳ Ｐゴシック"/>
          </a:endParaRPr>
        </a:p>
      </xdr:txBody>
    </xdr:sp>
    <xdr:clientData/>
  </xdr:oneCellAnchor>
  <xdr:twoCellAnchor>
    <xdr:from>
      <xdr:col>15</xdr:col>
      <xdr:colOff>92075</xdr:colOff>
      <xdr:row>30</xdr:row>
      <xdr:rowOff>160436</xdr:rowOff>
    </xdr:from>
    <xdr:to>
      <xdr:col>15</xdr:col>
      <xdr:colOff>269875</xdr:colOff>
      <xdr:row>30</xdr:row>
      <xdr:rowOff>160436</xdr:rowOff>
    </xdr:to>
    <xdr:cxnSp macro="">
      <xdr:nvCxnSpPr>
        <xdr:cNvPr id="300" name="直線コネクタ 299"/>
        <xdr:cNvCxnSpPr/>
      </xdr:nvCxnSpPr>
      <xdr:spPr>
        <a:xfrm>
          <a:off x="10388600" y="53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135166</xdr:rowOff>
    </xdr:from>
    <xdr:to>
      <xdr:col>15</xdr:col>
      <xdr:colOff>180975</xdr:colOff>
      <xdr:row>36</xdr:row>
      <xdr:rowOff>158864</xdr:rowOff>
    </xdr:to>
    <xdr:cxnSp macro="">
      <xdr:nvCxnSpPr>
        <xdr:cNvPr id="301" name="直線コネクタ 300"/>
        <xdr:cNvCxnSpPr/>
      </xdr:nvCxnSpPr>
      <xdr:spPr>
        <a:xfrm flipV="1">
          <a:off x="9639300" y="6307366"/>
          <a:ext cx="838200" cy="2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18480</xdr:rowOff>
    </xdr:from>
    <xdr:ext cx="534377" cy="259045"/>
    <xdr:sp macro="" textlink="">
      <xdr:nvSpPr>
        <xdr:cNvPr id="302" name="補助費等平均値テキスト"/>
        <xdr:cNvSpPr txBox="1"/>
      </xdr:nvSpPr>
      <xdr:spPr>
        <a:xfrm>
          <a:off x="10528300" y="6019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167053</xdr:rowOff>
    </xdr:from>
    <xdr:to>
      <xdr:col>15</xdr:col>
      <xdr:colOff>231775</xdr:colOff>
      <xdr:row>36</xdr:row>
      <xdr:rowOff>97203</xdr:rowOff>
    </xdr:to>
    <xdr:sp macro="" textlink="">
      <xdr:nvSpPr>
        <xdr:cNvPr id="303" name="フローチャート : 判断 302"/>
        <xdr:cNvSpPr/>
      </xdr:nvSpPr>
      <xdr:spPr>
        <a:xfrm>
          <a:off x="104267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158864</xdr:rowOff>
    </xdr:from>
    <xdr:to>
      <xdr:col>14</xdr:col>
      <xdr:colOff>28575</xdr:colOff>
      <xdr:row>37</xdr:row>
      <xdr:rowOff>25371</xdr:rowOff>
    </xdr:to>
    <xdr:cxnSp macro="">
      <xdr:nvCxnSpPr>
        <xdr:cNvPr id="304" name="直線コネクタ 303"/>
        <xdr:cNvCxnSpPr/>
      </xdr:nvCxnSpPr>
      <xdr:spPr>
        <a:xfrm flipV="1">
          <a:off x="8750300" y="6331064"/>
          <a:ext cx="889000" cy="37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33798</xdr:rowOff>
    </xdr:from>
    <xdr:to>
      <xdr:col>14</xdr:col>
      <xdr:colOff>79375</xdr:colOff>
      <xdr:row>36</xdr:row>
      <xdr:rowOff>135398</xdr:rowOff>
    </xdr:to>
    <xdr:sp macro="" textlink="">
      <xdr:nvSpPr>
        <xdr:cNvPr id="305" name="フローチャート : 判断 304"/>
        <xdr:cNvSpPr/>
      </xdr:nvSpPr>
      <xdr:spPr>
        <a:xfrm>
          <a:off x="9588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151925</xdr:rowOff>
    </xdr:from>
    <xdr:ext cx="534377" cy="259045"/>
    <xdr:sp macro="" textlink="">
      <xdr:nvSpPr>
        <xdr:cNvPr id="306" name="テキスト ボックス 305"/>
        <xdr:cNvSpPr txBox="1"/>
      </xdr:nvSpPr>
      <xdr:spPr>
        <a:xfrm>
          <a:off x="9372111" y="598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25371</xdr:rowOff>
    </xdr:from>
    <xdr:to>
      <xdr:col>12</xdr:col>
      <xdr:colOff>511175</xdr:colOff>
      <xdr:row>37</xdr:row>
      <xdr:rowOff>52594</xdr:rowOff>
    </xdr:to>
    <xdr:cxnSp macro="">
      <xdr:nvCxnSpPr>
        <xdr:cNvPr id="307" name="直線コネクタ 306"/>
        <xdr:cNvCxnSpPr/>
      </xdr:nvCxnSpPr>
      <xdr:spPr>
        <a:xfrm flipV="1">
          <a:off x="7861300" y="6369021"/>
          <a:ext cx="889000" cy="2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57629</xdr:rowOff>
    </xdr:from>
    <xdr:to>
      <xdr:col>12</xdr:col>
      <xdr:colOff>561975</xdr:colOff>
      <xdr:row>36</xdr:row>
      <xdr:rowOff>159229</xdr:rowOff>
    </xdr:to>
    <xdr:sp macro="" textlink="">
      <xdr:nvSpPr>
        <xdr:cNvPr id="308" name="フローチャート : 判断 307"/>
        <xdr:cNvSpPr/>
      </xdr:nvSpPr>
      <xdr:spPr>
        <a:xfrm>
          <a:off x="8699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4306</xdr:rowOff>
    </xdr:from>
    <xdr:ext cx="534377" cy="259045"/>
    <xdr:sp macro="" textlink="">
      <xdr:nvSpPr>
        <xdr:cNvPr id="309" name="テキスト ボックス 308"/>
        <xdr:cNvSpPr txBox="1"/>
      </xdr:nvSpPr>
      <xdr:spPr>
        <a:xfrm>
          <a:off x="8483111" y="600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52594</xdr:rowOff>
    </xdr:from>
    <xdr:to>
      <xdr:col>11</xdr:col>
      <xdr:colOff>307975</xdr:colOff>
      <xdr:row>37</xdr:row>
      <xdr:rowOff>57595</xdr:rowOff>
    </xdr:to>
    <xdr:cxnSp macro="">
      <xdr:nvCxnSpPr>
        <xdr:cNvPr id="310" name="直線コネクタ 309"/>
        <xdr:cNvCxnSpPr/>
      </xdr:nvCxnSpPr>
      <xdr:spPr>
        <a:xfrm flipV="1">
          <a:off x="6972300" y="6396244"/>
          <a:ext cx="889000" cy="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64697</xdr:rowOff>
    </xdr:from>
    <xdr:to>
      <xdr:col>11</xdr:col>
      <xdr:colOff>358775</xdr:colOff>
      <xdr:row>36</xdr:row>
      <xdr:rowOff>166297</xdr:rowOff>
    </xdr:to>
    <xdr:sp macro="" textlink="">
      <xdr:nvSpPr>
        <xdr:cNvPr id="311" name="フローチャート : 判断 310"/>
        <xdr:cNvSpPr/>
      </xdr:nvSpPr>
      <xdr:spPr>
        <a:xfrm>
          <a:off x="7810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11374</xdr:rowOff>
    </xdr:from>
    <xdr:ext cx="534377" cy="259045"/>
    <xdr:sp macro="" textlink="">
      <xdr:nvSpPr>
        <xdr:cNvPr id="312" name="テキスト ボックス 311"/>
        <xdr:cNvSpPr txBox="1"/>
      </xdr:nvSpPr>
      <xdr:spPr>
        <a:xfrm>
          <a:off x="7594111" y="601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91719</xdr:rowOff>
    </xdr:from>
    <xdr:to>
      <xdr:col>10</xdr:col>
      <xdr:colOff>155575</xdr:colOff>
      <xdr:row>37</xdr:row>
      <xdr:rowOff>21869</xdr:rowOff>
    </xdr:to>
    <xdr:sp macro="" textlink="">
      <xdr:nvSpPr>
        <xdr:cNvPr id="313" name="フローチャート : 判断 312"/>
        <xdr:cNvSpPr/>
      </xdr:nvSpPr>
      <xdr:spPr>
        <a:xfrm>
          <a:off x="6921500" y="62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38396</xdr:rowOff>
    </xdr:from>
    <xdr:ext cx="534377" cy="259045"/>
    <xdr:sp macro="" textlink="">
      <xdr:nvSpPr>
        <xdr:cNvPr id="314" name="テキスト ボックス 313"/>
        <xdr:cNvSpPr txBox="1"/>
      </xdr:nvSpPr>
      <xdr:spPr>
        <a:xfrm>
          <a:off x="6705111" y="60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5" name="テキスト ボックス 31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6" name="テキスト ボックス 31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7" name="テキスト ボックス 31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8" name="テキスト ボックス 31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9" name="テキスト ボックス 31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84366</xdr:rowOff>
    </xdr:from>
    <xdr:to>
      <xdr:col>15</xdr:col>
      <xdr:colOff>231775</xdr:colOff>
      <xdr:row>37</xdr:row>
      <xdr:rowOff>14516</xdr:rowOff>
    </xdr:to>
    <xdr:sp macro="" textlink="">
      <xdr:nvSpPr>
        <xdr:cNvPr id="320" name="円/楕円 319"/>
        <xdr:cNvSpPr/>
      </xdr:nvSpPr>
      <xdr:spPr>
        <a:xfrm>
          <a:off x="10426700" y="625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62793</xdr:rowOff>
    </xdr:from>
    <xdr:ext cx="534377" cy="259045"/>
    <xdr:sp macro="" textlink="">
      <xdr:nvSpPr>
        <xdr:cNvPr id="321" name="補助費等該当値テキスト"/>
        <xdr:cNvSpPr txBox="1"/>
      </xdr:nvSpPr>
      <xdr:spPr>
        <a:xfrm>
          <a:off x="10528300" y="623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54,476</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108064</xdr:rowOff>
    </xdr:from>
    <xdr:to>
      <xdr:col>14</xdr:col>
      <xdr:colOff>79375</xdr:colOff>
      <xdr:row>37</xdr:row>
      <xdr:rowOff>38214</xdr:rowOff>
    </xdr:to>
    <xdr:sp macro="" textlink="">
      <xdr:nvSpPr>
        <xdr:cNvPr id="322" name="円/楕円 321"/>
        <xdr:cNvSpPr/>
      </xdr:nvSpPr>
      <xdr:spPr>
        <a:xfrm>
          <a:off x="9588500" y="628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29341</xdr:rowOff>
    </xdr:from>
    <xdr:ext cx="534377" cy="259045"/>
    <xdr:sp macro="" textlink="">
      <xdr:nvSpPr>
        <xdr:cNvPr id="323" name="テキスト ボックス 322"/>
        <xdr:cNvSpPr txBox="1"/>
      </xdr:nvSpPr>
      <xdr:spPr>
        <a:xfrm>
          <a:off x="9372111" y="637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51,988</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146021</xdr:rowOff>
    </xdr:from>
    <xdr:to>
      <xdr:col>12</xdr:col>
      <xdr:colOff>561975</xdr:colOff>
      <xdr:row>37</xdr:row>
      <xdr:rowOff>76171</xdr:rowOff>
    </xdr:to>
    <xdr:sp macro="" textlink="">
      <xdr:nvSpPr>
        <xdr:cNvPr id="324" name="円/楕円 323"/>
        <xdr:cNvSpPr/>
      </xdr:nvSpPr>
      <xdr:spPr>
        <a:xfrm>
          <a:off x="8699500" y="631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67298</xdr:rowOff>
    </xdr:from>
    <xdr:ext cx="534377" cy="259045"/>
    <xdr:sp macro="" textlink="">
      <xdr:nvSpPr>
        <xdr:cNvPr id="325" name="テキスト ボックス 324"/>
        <xdr:cNvSpPr txBox="1"/>
      </xdr:nvSpPr>
      <xdr:spPr>
        <a:xfrm>
          <a:off x="8483111" y="641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48,003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1794</xdr:rowOff>
    </xdr:from>
    <xdr:to>
      <xdr:col>11</xdr:col>
      <xdr:colOff>358775</xdr:colOff>
      <xdr:row>37</xdr:row>
      <xdr:rowOff>103394</xdr:rowOff>
    </xdr:to>
    <xdr:sp macro="" textlink="">
      <xdr:nvSpPr>
        <xdr:cNvPr id="326" name="円/楕円 325"/>
        <xdr:cNvSpPr/>
      </xdr:nvSpPr>
      <xdr:spPr>
        <a:xfrm>
          <a:off x="7810500" y="634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94521</xdr:rowOff>
    </xdr:from>
    <xdr:ext cx="534377" cy="259045"/>
    <xdr:sp macro="" textlink="">
      <xdr:nvSpPr>
        <xdr:cNvPr id="327" name="テキスト ボックス 326"/>
        <xdr:cNvSpPr txBox="1"/>
      </xdr:nvSpPr>
      <xdr:spPr>
        <a:xfrm>
          <a:off x="7594111" y="643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45,145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6795</xdr:rowOff>
    </xdr:from>
    <xdr:to>
      <xdr:col>10</xdr:col>
      <xdr:colOff>155575</xdr:colOff>
      <xdr:row>37</xdr:row>
      <xdr:rowOff>108395</xdr:rowOff>
    </xdr:to>
    <xdr:sp macro="" textlink="">
      <xdr:nvSpPr>
        <xdr:cNvPr id="328" name="円/楕円 327"/>
        <xdr:cNvSpPr/>
      </xdr:nvSpPr>
      <xdr:spPr>
        <a:xfrm>
          <a:off x="6921500" y="635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99522</xdr:rowOff>
    </xdr:from>
    <xdr:ext cx="534377" cy="259045"/>
    <xdr:sp macro="" textlink="">
      <xdr:nvSpPr>
        <xdr:cNvPr id="329" name="テキスト ボックス 328"/>
        <xdr:cNvSpPr txBox="1"/>
      </xdr:nvSpPr>
      <xdr:spPr>
        <a:xfrm>
          <a:off x="6705111" y="644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44,620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30" name="正方形/長方形 32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31" name="正方形/長方形 33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2" name="正方形/長方形 33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3" name="正方形/長方形 33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4" name="正方形/長方形 33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5" name="正方形/長方形 33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6" name="正方形/長方形 33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53,232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7" name="正方形/長方形 33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8" name="テキスト ボックス 33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9" name="直線コネクタ 33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40" name="直線コネクタ 33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41" name="テキスト ボックス 34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42" name="直線コネクタ 34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43" name="テキスト ボックス 34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4" name="直線コネクタ 34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45" name="テキスト ボックス 344"/>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6" name="直線コネクタ 34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7" name="テキスト ボックス 346"/>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9" name="テキスト ボックス 34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45221</xdr:rowOff>
    </xdr:from>
    <xdr:to>
      <xdr:col>15</xdr:col>
      <xdr:colOff>180340</xdr:colOff>
      <xdr:row>58</xdr:row>
      <xdr:rowOff>122755</xdr:rowOff>
    </xdr:to>
    <xdr:cxnSp macro="">
      <xdr:nvCxnSpPr>
        <xdr:cNvPr id="351" name="直線コネクタ 350"/>
        <xdr:cNvCxnSpPr/>
      </xdr:nvCxnSpPr>
      <xdr:spPr>
        <a:xfrm flipV="1">
          <a:off x="10475595" y="8617721"/>
          <a:ext cx="1270" cy="144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126582</xdr:rowOff>
    </xdr:from>
    <xdr:ext cx="534377" cy="259045"/>
    <xdr:sp macro="" textlink="">
      <xdr:nvSpPr>
        <xdr:cNvPr id="352" name="普通建設事業費最小値テキスト"/>
        <xdr:cNvSpPr txBox="1"/>
      </xdr:nvSpPr>
      <xdr:spPr>
        <a:xfrm>
          <a:off x="10528300" y="1007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18,531</a:t>
          </a:r>
          <a:endParaRPr kumimoji="1" lang="ja-JP" altLang="en-US" sz="1000" b="1">
            <a:latin typeface="ＭＳ Ｐゴシック"/>
          </a:endParaRPr>
        </a:p>
      </xdr:txBody>
    </xdr:sp>
    <xdr:clientData/>
  </xdr:oneCellAnchor>
  <xdr:twoCellAnchor>
    <xdr:from>
      <xdr:col>15</xdr:col>
      <xdr:colOff>92075</xdr:colOff>
      <xdr:row>58</xdr:row>
      <xdr:rowOff>122755</xdr:rowOff>
    </xdr:from>
    <xdr:to>
      <xdr:col>15</xdr:col>
      <xdr:colOff>269875</xdr:colOff>
      <xdr:row>58</xdr:row>
      <xdr:rowOff>122755</xdr:rowOff>
    </xdr:to>
    <xdr:cxnSp macro="">
      <xdr:nvCxnSpPr>
        <xdr:cNvPr id="353" name="直線コネクタ 352"/>
        <xdr:cNvCxnSpPr/>
      </xdr:nvCxnSpPr>
      <xdr:spPr>
        <a:xfrm>
          <a:off x="10388600" y="1006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163348</xdr:rowOff>
    </xdr:from>
    <xdr:ext cx="690189" cy="259045"/>
    <xdr:sp macro="" textlink="">
      <xdr:nvSpPr>
        <xdr:cNvPr id="354" name="普通建設事業費最大値テキスト"/>
        <xdr:cNvSpPr txBox="1"/>
      </xdr:nvSpPr>
      <xdr:spPr>
        <a:xfrm>
          <a:off x="10528300" y="8392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1,603,323</a:t>
          </a:r>
          <a:endParaRPr kumimoji="1" lang="ja-JP" altLang="en-US" sz="1000" b="1">
            <a:latin typeface="ＭＳ Ｐゴシック"/>
          </a:endParaRPr>
        </a:p>
      </xdr:txBody>
    </xdr:sp>
    <xdr:clientData/>
  </xdr:oneCellAnchor>
  <xdr:twoCellAnchor>
    <xdr:from>
      <xdr:col>15</xdr:col>
      <xdr:colOff>92075</xdr:colOff>
      <xdr:row>50</xdr:row>
      <xdr:rowOff>45221</xdr:rowOff>
    </xdr:from>
    <xdr:to>
      <xdr:col>15</xdr:col>
      <xdr:colOff>269875</xdr:colOff>
      <xdr:row>50</xdr:row>
      <xdr:rowOff>45221</xdr:rowOff>
    </xdr:to>
    <xdr:cxnSp macro="">
      <xdr:nvCxnSpPr>
        <xdr:cNvPr id="355" name="直線コネクタ 354"/>
        <xdr:cNvCxnSpPr/>
      </xdr:nvCxnSpPr>
      <xdr:spPr>
        <a:xfrm>
          <a:off x="10388600" y="861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51701</xdr:rowOff>
    </xdr:from>
    <xdr:to>
      <xdr:col>15</xdr:col>
      <xdr:colOff>180975</xdr:colOff>
      <xdr:row>58</xdr:row>
      <xdr:rowOff>79511</xdr:rowOff>
    </xdr:to>
    <xdr:cxnSp macro="">
      <xdr:nvCxnSpPr>
        <xdr:cNvPr id="356" name="直線コネクタ 355"/>
        <xdr:cNvCxnSpPr/>
      </xdr:nvCxnSpPr>
      <xdr:spPr>
        <a:xfrm>
          <a:off x="9639300" y="9995801"/>
          <a:ext cx="838200" cy="2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33633</xdr:rowOff>
    </xdr:from>
    <xdr:ext cx="534377" cy="259045"/>
    <xdr:sp macro="" textlink="">
      <xdr:nvSpPr>
        <xdr:cNvPr id="357" name="普通建設事業費平均値テキスト"/>
        <xdr:cNvSpPr txBox="1"/>
      </xdr:nvSpPr>
      <xdr:spPr>
        <a:xfrm>
          <a:off x="10528300" y="9806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10756</xdr:rowOff>
    </xdr:from>
    <xdr:to>
      <xdr:col>15</xdr:col>
      <xdr:colOff>231775</xdr:colOff>
      <xdr:row>58</xdr:row>
      <xdr:rowOff>112356</xdr:rowOff>
    </xdr:to>
    <xdr:sp macro="" textlink="">
      <xdr:nvSpPr>
        <xdr:cNvPr id="358" name="フローチャート : 判断 357"/>
        <xdr:cNvSpPr/>
      </xdr:nvSpPr>
      <xdr:spPr>
        <a:xfrm>
          <a:off x="10426700" y="995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47554</xdr:rowOff>
    </xdr:from>
    <xdr:to>
      <xdr:col>14</xdr:col>
      <xdr:colOff>28575</xdr:colOff>
      <xdr:row>58</xdr:row>
      <xdr:rowOff>51701</xdr:rowOff>
    </xdr:to>
    <xdr:cxnSp macro="">
      <xdr:nvCxnSpPr>
        <xdr:cNvPr id="359" name="直線コネクタ 358"/>
        <xdr:cNvCxnSpPr/>
      </xdr:nvCxnSpPr>
      <xdr:spPr>
        <a:xfrm>
          <a:off x="8750300" y="9991654"/>
          <a:ext cx="889000" cy="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162862</xdr:rowOff>
    </xdr:from>
    <xdr:to>
      <xdr:col>14</xdr:col>
      <xdr:colOff>79375</xdr:colOff>
      <xdr:row>58</xdr:row>
      <xdr:rowOff>93012</xdr:rowOff>
    </xdr:to>
    <xdr:sp macro="" textlink="">
      <xdr:nvSpPr>
        <xdr:cNvPr id="360" name="フローチャート : 判断 359"/>
        <xdr:cNvSpPr/>
      </xdr:nvSpPr>
      <xdr:spPr>
        <a:xfrm>
          <a:off x="9588500" y="993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109539</xdr:rowOff>
    </xdr:from>
    <xdr:ext cx="599010" cy="259045"/>
    <xdr:sp macro="" textlink="">
      <xdr:nvSpPr>
        <xdr:cNvPr id="361" name="テキスト ボックス 360"/>
        <xdr:cNvSpPr txBox="1"/>
      </xdr:nvSpPr>
      <xdr:spPr>
        <a:xfrm>
          <a:off x="9339794" y="9710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47554</xdr:rowOff>
    </xdr:from>
    <xdr:to>
      <xdr:col>12</xdr:col>
      <xdr:colOff>511175</xdr:colOff>
      <xdr:row>58</xdr:row>
      <xdr:rowOff>57436</xdr:rowOff>
    </xdr:to>
    <xdr:cxnSp macro="">
      <xdr:nvCxnSpPr>
        <xdr:cNvPr id="362" name="直線コネクタ 361"/>
        <xdr:cNvCxnSpPr/>
      </xdr:nvCxnSpPr>
      <xdr:spPr>
        <a:xfrm flipV="1">
          <a:off x="7861300" y="9991654"/>
          <a:ext cx="889000" cy="9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5725</xdr:rowOff>
    </xdr:from>
    <xdr:to>
      <xdr:col>12</xdr:col>
      <xdr:colOff>561975</xdr:colOff>
      <xdr:row>58</xdr:row>
      <xdr:rowOff>107325</xdr:rowOff>
    </xdr:to>
    <xdr:sp macro="" textlink="">
      <xdr:nvSpPr>
        <xdr:cNvPr id="363" name="フローチャート : 判断 362"/>
        <xdr:cNvSpPr/>
      </xdr:nvSpPr>
      <xdr:spPr>
        <a:xfrm>
          <a:off x="8699500" y="994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98452</xdr:rowOff>
    </xdr:from>
    <xdr:ext cx="534377" cy="259045"/>
    <xdr:sp macro="" textlink="">
      <xdr:nvSpPr>
        <xdr:cNvPr id="364" name="テキスト ボックス 363"/>
        <xdr:cNvSpPr txBox="1"/>
      </xdr:nvSpPr>
      <xdr:spPr>
        <a:xfrm>
          <a:off x="8483111" y="1004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57436</xdr:rowOff>
    </xdr:from>
    <xdr:to>
      <xdr:col>11</xdr:col>
      <xdr:colOff>307975</xdr:colOff>
      <xdr:row>58</xdr:row>
      <xdr:rowOff>78639</xdr:rowOff>
    </xdr:to>
    <xdr:cxnSp macro="">
      <xdr:nvCxnSpPr>
        <xdr:cNvPr id="365" name="直線コネクタ 364"/>
        <xdr:cNvCxnSpPr/>
      </xdr:nvCxnSpPr>
      <xdr:spPr>
        <a:xfrm flipV="1">
          <a:off x="6972300" y="10001536"/>
          <a:ext cx="889000" cy="2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19672</xdr:rowOff>
    </xdr:from>
    <xdr:to>
      <xdr:col>11</xdr:col>
      <xdr:colOff>358775</xdr:colOff>
      <xdr:row>58</xdr:row>
      <xdr:rowOff>121272</xdr:rowOff>
    </xdr:to>
    <xdr:sp macro="" textlink="">
      <xdr:nvSpPr>
        <xdr:cNvPr id="366" name="フローチャート : 判断 365"/>
        <xdr:cNvSpPr/>
      </xdr:nvSpPr>
      <xdr:spPr>
        <a:xfrm>
          <a:off x="7810500" y="996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112399</xdr:rowOff>
    </xdr:from>
    <xdr:ext cx="534377" cy="259045"/>
    <xdr:sp macro="" textlink="">
      <xdr:nvSpPr>
        <xdr:cNvPr id="367" name="テキスト ボックス 366"/>
        <xdr:cNvSpPr txBox="1"/>
      </xdr:nvSpPr>
      <xdr:spPr>
        <a:xfrm>
          <a:off x="7594111" y="1005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27451</xdr:rowOff>
    </xdr:from>
    <xdr:to>
      <xdr:col>10</xdr:col>
      <xdr:colOff>155575</xdr:colOff>
      <xdr:row>58</xdr:row>
      <xdr:rowOff>129051</xdr:rowOff>
    </xdr:to>
    <xdr:sp macro="" textlink="">
      <xdr:nvSpPr>
        <xdr:cNvPr id="368" name="フローチャート : 判断 367"/>
        <xdr:cNvSpPr/>
      </xdr:nvSpPr>
      <xdr:spPr>
        <a:xfrm>
          <a:off x="6921500" y="997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145578</xdr:rowOff>
    </xdr:from>
    <xdr:ext cx="534377" cy="259045"/>
    <xdr:sp macro="" textlink="">
      <xdr:nvSpPr>
        <xdr:cNvPr id="369" name="テキスト ボックス 368"/>
        <xdr:cNvSpPr txBox="1"/>
      </xdr:nvSpPr>
      <xdr:spPr>
        <a:xfrm>
          <a:off x="6705111" y="974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28711</xdr:rowOff>
    </xdr:from>
    <xdr:to>
      <xdr:col>15</xdr:col>
      <xdr:colOff>231775</xdr:colOff>
      <xdr:row>58</xdr:row>
      <xdr:rowOff>130311</xdr:rowOff>
    </xdr:to>
    <xdr:sp macro="" textlink="">
      <xdr:nvSpPr>
        <xdr:cNvPr id="375" name="円/楕円 374"/>
        <xdr:cNvSpPr/>
      </xdr:nvSpPr>
      <xdr:spPr>
        <a:xfrm>
          <a:off x="10426700" y="997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160634</xdr:rowOff>
    </xdr:from>
    <xdr:ext cx="534377" cy="259045"/>
    <xdr:sp macro="" textlink="">
      <xdr:nvSpPr>
        <xdr:cNvPr id="376" name="普通建設事業費該当値テキスト"/>
        <xdr:cNvSpPr txBox="1"/>
      </xdr:nvSpPr>
      <xdr:spPr>
        <a:xfrm>
          <a:off x="10528300" y="993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65,824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901</xdr:rowOff>
    </xdr:from>
    <xdr:to>
      <xdr:col>14</xdr:col>
      <xdr:colOff>79375</xdr:colOff>
      <xdr:row>58</xdr:row>
      <xdr:rowOff>102501</xdr:rowOff>
    </xdr:to>
    <xdr:sp macro="" textlink="">
      <xdr:nvSpPr>
        <xdr:cNvPr id="377" name="円/楕円 376"/>
        <xdr:cNvSpPr/>
      </xdr:nvSpPr>
      <xdr:spPr>
        <a:xfrm>
          <a:off x="9588500" y="994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93628</xdr:rowOff>
    </xdr:from>
    <xdr:ext cx="534377" cy="259045"/>
    <xdr:sp macro="" textlink="">
      <xdr:nvSpPr>
        <xdr:cNvPr id="378" name="テキスト ボックス 377"/>
        <xdr:cNvSpPr txBox="1"/>
      </xdr:nvSpPr>
      <xdr:spPr>
        <a:xfrm>
          <a:off x="9372111" y="1003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96,237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168204</xdr:rowOff>
    </xdr:from>
    <xdr:to>
      <xdr:col>12</xdr:col>
      <xdr:colOff>561975</xdr:colOff>
      <xdr:row>58</xdr:row>
      <xdr:rowOff>98354</xdr:rowOff>
    </xdr:to>
    <xdr:sp macro="" textlink="">
      <xdr:nvSpPr>
        <xdr:cNvPr id="379" name="円/楕円 378"/>
        <xdr:cNvSpPr/>
      </xdr:nvSpPr>
      <xdr:spPr>
        <a:xfrm>
          <a:off x="8699500" y="994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114881</xdr:rowOff>
    </xdr:from>
    <xdr:ext cx="599010" cy="259045"/>
    <xdr:sp macro="" textlink="">
      <xdr:nvSpPr>
        <xdr:cNvPr id="380" name="テキスト ボックス 379"/>
        <xdr:cNvSpPr txBox="1"/>
      </xdr:nvSpPr>
      <xdr:spPr>
        <a:xfrm>
          <a:off x="8450794" y="971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100,772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6636</xdr:rowOff>
    </xdr:from>
    <xdr:to>
      <xdr:col>11</xdr:col>
      <xdr:colOff>358775</xdr:colOff>
      <xdr:row>58</xdr:row>
      <xdr:rowOff>108236</xdr:rowOff>
    </xdr:to>
    <xdr:sp macro="" textlink="">
      <xdr:nvSpPr>
        <xdr:cNvPr id="381" name="円/楕円 380"/>
        <xdr:cNvSpPr/>
      </xdr:nvSpPr>
      <xdr:spPr>
        <a:xfrm>
          <a:off x="7810500" y="995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124763</xdr:rowOff>
    </xdr:from>
    <xdr:ext cx="534377" cy="259045"/>
    <xdr:sp macro="" textlink="">
      <xdr:nvSpPr>
        <xdr:cNvPr id="382" name="テキスト ボックス 381"/>
        <xdr:cNvSpPr txBox="1"/>
      </xdr:nvSpPr>
      <xdr:spPr>
        <a:xfrm>
          <a:off x="7594111" y="972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89,965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27839</xdr:rowOff>
    </xdr:from>
    <xdr:to>
      <xdr:col>10</xdr:col>
      <xdr:colOff>155575</xdr:colOff>
      <xdr:row>58</xdr:row>
      <xdr:rowOff>129439</xdr:rowOff>
    </xdr:to>
    <xdr:sp macro="" textlink="">
      <xdr:nvSpPr>
        <xdr:cNvPr id="383" name="円/楕円 382"/>
        <xdr:cNvSpPr/>
      </xdr:nvSpPr>
      <xdr:spPr>
        <a:xfrm>
          <a:off x="6921500" y="997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120566</xdr:rowOff>
    </xdr:from>
    <xdr:ext cx="534377" cy="259045"/>
    <xdr:sp macro="" textlink="">
      <xdr:nvSpPr>
        <xdr:cNvPr id="384" name="テキスト ボックス 383"/>
        <xdr:cNvSpPr txBox="1"/>
      </xdr:nvSpPr>
      <xdr:spPr>
        <a:xfrm>
          <a:off x="6705111" y="1006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66,777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5" name="直線コネクタ 39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6" name="テキスト ボックス 39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7" name="直線コネクタ 39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8" name="テキスト ボックス 39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9" name="直線コネクタ 39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400" name="テキスト ボックス 39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1" name="直線コネクタ 40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2" name="テキスト ボックス 401"/>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3" name="直線コネクタ 40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4" name="テキスト ボックス 403"/>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6" name="テキスト ボックス 405"/>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107748</xdr:rowOff>
    </xdr:from>
    <xdr:to>
      <xdr:col>15</xdr:col>
      <xdr:colOff>180340</xdr:colOff>
      <xdr:row>79</xdr:row>
      <xdr:rowOff>43848</xdr:rowOff>
    </xdr:to>
    <xdr:cxnSp macro="">
      <xdr:nvCxnSpPr>
        <xdr:cNvPr id="408" name="直線コネクタ 407"/>
        <xdr:cNvCxnSpPr/>
      </xdr:nvCxnSpPr>
      <xdr:spPr>
        <a:xfrm flipV="1">
          <a:off x="10475595" y="12109248"/>
          <a:ext cx="1270" cy="1479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47741</xdr:rowOff>
    </xdr:from>
    <xdr:ext cx="378565" cy="259045"/>
    <xdr:sp macro="" textlink="">
      <xdr:nvSpPr>
        <xdr:cNvPr id="409" name="普通建設事業費 （ うち新規整備　）最小値テキスト"/>
        <xdr:cNvSpPr txBox="1"/>
      </xdr:nvSpPr>
      <xdr:spPr>
        <a:xfrm>
          <a:off x="10528300" y="13592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15</xdr:col>
      <xdr:colOff>92075</xdr:colOff>
      <xdr:row>79</xdr:row>
      <xdr:rowOff>43848</xdr:rowOff>
    </xdr:from>
    <xdr:to>
      <xdr:col>15</xdr:col>
      <xdr:colOff>269875</xdr:colOff>
      <xdr:row>79</xdr:row>
      <xdr:rowOff>43848</xdr:rowOff>
    </xdr:to>
    <xdr:cxnSp macro="">
      <xdr:nvCxnSpPr>
        <xdr:cNvPr id="410" name="直線コネクタ 409"/>
        <xdr:cNvCxnSpPr/>
      </xdr:nvCxnSpPr>
      <xdr:spPr>
        <a:xfrm>
          <a:off x="10388600" y="1358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54425</xdr:rowOff>
    </xdr:from>
    <xdr:ext cx="690189" cy="259045"/>
    <xdr:sp macro="" textlink="">
      <xdr:nvSpPr>
        <xdr:cNvPr id="411" name="普通建設事業費 （ うち新規整備　）最大値テキスト"/>
        <xdr:cNvSpPr txBox="1"/>
      </xdr:nvSpPr>
      <xdr:spPr>
        <a:xfrm>
          <a:off x="10528300" y="11884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1,165,159</a:t>
          </a:r>
          <a:endParaRPr kumimoji="1" lang="ja-JP" altLang="en-US" sz="1000" b="1">
            <a:latin typeface="ＭＳ Ｐゴシック"/>
          </a:endParaRPr>
        </a:p>
      </xdr:txBody>
    </xdr:sp>
    <xdr:clientData/>
  </xdr:oneCellAnchor>
  <xdr:twoCellAnchor>
    <xdr:from>
      <xdr:col>15</xdr:col>
      <xdr:colOff>92075</xdr:colOff>
      <xdr:row>70</xdr:row>
      <xdr:rowOff>107748</xdr:rowOff>
    </xdr:from>
    <xdr:to>
      <xdr:col>15</xdr:col>
      <xdr:colOff>269875</xdr:colOff>
      <xdr:row>70</xdr:row>
      <xdr:rowOff>107748</xdr:rowOff>
    </xdr:to>
    <xdr:cxnSp macro="">
      <xdr:nvCxnSpPr>
        <xdr:cNvPr id="412" name="直線コネクタ 411"/>
        <xdr:cNvCxnSpPr/>
      </xdr:nvCxnSpPr>
      <xdr:spPr>
        <a:xfrm>
          <a:off x="10388600" y="121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163627</xdr:rowOff>
    </xdr:from>
    <xdr:to>
      <xdr:col>15</xdr:col>
      <xdr:colOff>180975</xdr:colOff>
      <xdr:row>79</xdr:row>
      <xdr:rowOff>13824</xdr:rowOff>
    </xdr:to>
    <xdr:cxnSp macro="">
      <xdr:nvCxnSpPr>
        <xdr:cNvPr id="413" name="直線コネクタ 412"/>
        <xdr:cNvCxnSpPr/>
      </xdr:nvCxnSpPr>
      <xdr:spPr>
        <a:xfrm>
          <a:off x="9639300" y="13536727"/>
          <a:ext cx="838200" cy="2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136641</xdr:rowOff>
    </xdr:from>
    <xdr:ext cx="534377" cy="259045"/>
    <xdr:sp macro="" textlink="">
      <xdr:nvSpPr>
        <xdr:cNvPr id="414" name="普通建設事業費 （ うち新規整備　）平均値テキスト"/>
        <xdr:cNvSpPr txBox="1"/>
      </xdr:nvSpPr>
      <xdr:spPr>
        <a:xfrm>
          <a:off x="10528300" y="13338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113764</xdr:rowOff>
    </xdr:from>
    <xdr:to>
      <xdr:col>15</xdr:col>
      <xdr:colOff>231775</xdr:colOff>
      <xdr:row>79</xdr:row>
      <xdr:rowOff>43914</xdr:rowOff>
    </xdr:to>
    <xdr:sp macro="" textlink="">
      <xdr:nvSpPr>
        <xdr:cNvPr id="415" name="フローチャート : 判断 414"/>
        <xdr:cNvSpPr/>
      </xdr:nvSpPr>
      <xdr:spPr>
        <a:xfrm>
          <a:off x="10426700" y="134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98870</xdr:rowOff>
    </xdr:from>
    <xdr:to>
      <xdr:col>14</xdr:col>
      <xdr:colOff>79375</xdr:colOff>
      <xdr:row>79</xdr:row>
      <xdr:rowOff>29020</xdr:rowOff>
    </xdr:to>
    <xdr:sp macro="" textlink="">
      <xdr:nvSpPr>
        <xdr:cNvPr id="416" name="フローチャート : 判断 415"/>
        <xdr:cNvSpPr/>
      </xdr:nvSpPr>
      <xdr:spPr>
        <a:xfrm>
          <a:off x="9588500" y="134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45547</xdr:rowOff>
    </xdr:from>
    <xdr:ext cx="534377" cy="259045"/>
    <xdr:sp macro="" textlink="">
      <xdr:nvSpPr>
        <xdr:cNvPr id="417" name="テキスト ボックス 416"/>
        <xdr:cNvSpPr txBox="1"/>
      </xdr:nvSpPr>
      <xdr:spPr>
        <a:xfrm>
          <a:off x="9372111" y="1324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134474</xdr:rowOff>
    </xdr:from>
    <xdr:to>
      <xdr:col>15</xdr:col>
      <xdr:colOff>231775</xdr:colOff>
      <xdr:row>79</xdr:row>
      <xdr:rowOff>64624</xdr:rowOff>
    </xdr:to>
    <xdr:sp macro="" textlink="">
      <xdr:nvSpPr>
        <xdr:cNvPr id="423" name="円/楕円 422"/>
        <xdr:cNvSpPr/>
      </xdr:nvSpPr>
      <xdr:spPr>
        <a:xfrm>
          <a:off x="10426700" y="1350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92191</xdr:rowOff>
    </xdr:from>
    <xdr:ext cx="534377" cy="259045"/>
    <xdr:sp macro="" textlink="">
      <xdr:nvSpPr>
        <xdr:cNvPr id="424" name="普通建設事業費 （ うち新規整備　）該当値テキスト"/>
        <xdr:cNvSpPr txBox="1"/>
      </xdr:nvSpPr>
      <xdr:spPr>
        <a:xfrm>
          <a:off x="10528300" y="1346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24,115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112827</xdr:rowOff>
    </xdr:from>
    <xdr:to>
      <xdr:col>14</xdr:col>
      <xdr:colOff>79375</xdr:colOff>
      <xdr:row>79</xdr:row>
      <xdr:rowOff>42977</xdr:rowOff>
    </xdr:to>
    <xdr:sp macro="" textlink="">
      <xdr:nvSpPr>
        <xdr:cNvPr id="425" name="円/楕円 424"/>
        <xdr:cNvSpPr/>
      </xdr:nvSpPr>
      <xdr:spPr>
        <a:xfrm>
          <a:off x="9588500" y="1348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34104</xdr:rowOff>
    </xdr:from>
    <xdr:ext cx="534377" cy="259045"/>
    <xdr:sp macro="" textlink="">
      <xdr:nvSpPr>
        <xdr:cNvPr id="426" name="テキスト ボックス 425"/>
        <xdr:cNvSpPr txBox="1"/>
      </xdr:nvSpPr>
      <xdr:spPr>
        <a:xfrm>
          <a:off x="9372111" y="1357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41,160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22,854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4" name="テキスト ボックス 44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150430</xdr:rowOff>
    </xdr:from>
    <xdr:to>
      <xdr:col>15</xdr:col>
      <xdr:colOff>180340</xdr:colOff>
      <xdr:row>99</xdr:row>
      <xdr:rowOff>44450</xdr:rowOff>
    </xdr:to>
    <xdr:cxnSp macro="">
      <xdr:nvCxnSpPr>
        <xdr:cNvPr id="450" name="直線コネクタ 449"/>
        <xdr:cNvCxnSpPr/>
      </xdr:nvCxnSpPr>
      <xdr:spPr>
        <a:xfrm flipV="1">
          <a:off x="10475595" y="15580930"/>
          <a:ext cx="1270" cy="1437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1"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2" name="直線コネクタ 451"/>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97107</xdr:rowOff>
    </xdr:from>
    <xdr:ext cx="599010" cy="259045"/>
    <xdr:sp macro="" textlink="">
      <xdr:nvSpPr>
        <xdr:cNvPr id="453" name="普通建設事業費 （ うち更新整備　）最大値テキスト"/>
        <xdr:cNvSpPr txBox="1"/>
      </xdr:nvSpPr>
      <xdr:spPr>
        <a:xfrm>
          <a:off x="10528300" y="1535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188,592</a:t>
          </a:r>
          <a:endParaRPr kumimoji="1" lang="ja-JP" altLang="en-US" sz="1000" b="1">
            <a:latin typeface="ＭＳ Ｐゴシック"/>
          </a:endParaRPr>
        </a:p>
      </xdr:txBody>
    </xdr:sp>
    <xdr:clientData/>
  </xdr:oneCellAnchor>
  <xdr:twoCellAnchor>
    <xdr:from>
      <xdr:col>15</xdr:col>
      <xdr:colOff>92075</xdr:colOff>
      <xdr:row>90</xdr:row>
      <xdr:rowOff>150430</xdr:rowOff>
    </xdr:from>
    <xdr:to>
      <xdr:col>15</xdr:col>
      <xdr:colOff>269875</xdr:colOff>
      <xdr:row>90</xdr:row>
      <xdr:rowOff>150430</xdr:rowOff>
    </xdr:to>
    <xdr:cxnSp macro="">
      <xdr:nvCxnSpPr>
        <xdr:cNvPr id="454" name="直線コネクタ 453"/>
        <xdr:cNvCxnSpPr/>
      </xdr:nvCxnSpPr>
      <xdr:spPr>
        <a:xfrm>
          <a:off x="10388600" y="1558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43224</xdr:rowOff>
    </xdr:from>
    <xdr:to>
      <xdr:col>15</xdr:col>
      <xdr:colOff>180975</xdr:colOff>
      <xdr:row>97</xdr:row>
      <xdr:rowOff>122227</xdr:rowOff>
    </xdr:to>
    <xdr:cxnSp macro="">
      <xdr:nvCxnSpPr>
        <xdr:cNvPr id="455" name="直線コネクタ 454"/>
        <xdr:cNvCxnSpPr/>
      </xdr:nvCxnSpPr>
      <xdr:spPr>
        <a:xfrm>
          <a:off x="9639300" y="16673874"/>
          <a:ext cx="838200" cy="79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74361</xdr:rowOff>
    </xdr:from>
    <xdr:ext cx="534377" cy="259045"/>
    <xdr:sp macro="" textlink="">
      <xdr:nvSpPr>
        <xdr:cNvPr id="456" name="普通建設事業費 （ うち更新整備　）平均値テキスト"/>
        <xdr:cNvSpPr txBox="1"/>
      </xdr:nvSpPr>
      <xdr:spPr>
        <a:xfrm>
          <a:off x="10528300" y="16705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95934</xdr:rowOff>
    </xdr:from>
    <xdr:to>
      <xdr:col>15</xdr:col>
      <xdr:colOff>231775</xdr:colOff>
      <xdr:row>98</xdr:row>
      <xdr:rowOff>26084</xdr:rowOff>
    </xdr:to>
    <xdr:sp macro="" textlink="">
      <xdr:nvSpPr>
        <xdr:cNvPr id="457" name="フローチャート : 判断 456"/>
        <xdr:cNvSpPr/>
      </xdr:nvSpPr>
      <xdr:spPr>
        <a:xfrm>
          <a:off x="104267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60775</xdr:rowOff>
    </xdr:from>
    <xdr:to>
      <xdr:col>14</xdr:col>
      <xdr:colOff>79375</xdr:colOff>
      <xdr:row>97</xdr:row>
      <xdr:rowOff>162375</xdr:rowOff>
    </xdr:to>
    <xdr:sp macro="" textlink="">
      <xdr:nvSpPr>
        <xdr:cNvPr id="458" name="フローチャート : 判断 457"/>
        <xdr:cNvSpPr/>
      </xdr:nvSpPr>
      <xdr:spPr>
        <a:xfrm>
          <a:off x="9588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153502</xdr:rowOff>
    </xdr:from>
    <xdr:ext cx="534377" cy="259045"/>
    <xdr:sp macro="" textlink="">
      <xdr:nvSpPr>
        <xdr:cNvPr id="459" name="テキスト ボックス 458"/>
        <xdr:cNvSpPr txBox="1"/>
      </xdr:nvSpPr>
      <xdr:spPr>
        <a:xfrm>
          <a:off x="9372111" y="1678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71427</xdr:rowOff>
    </xdr:from>
    <xdr:to>
      <xdr:col>15</xdr:col>
      <xdr:colOff>231775</xdr:colOff>
      <xdr:row>98</xdr:row>
      <xdr:rowOff>1577</xdr:rowOff>
    </xdr:to>
    <xdr:sp macro="" textlink="">
      <xdr:nvSpPr>
        <xdr:cNvPr id="465" name="円/楕円 464"/>
        <xdr:cNvSpPr/>
      </xdr:nvSpPr>
      <xdr:spPr>
        <a:xfrm>
          <a:off x="10426700" y="1670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94304</xdr:rowOff>
    </xdr:from>
    <xdr:ext cx="534377" cy="259045"/>
    <xdr:sp macro="" textlink="">
      <xdr:nvSpPr>
        <xdr:cNvPr id="466" name="普通建設事業費 （ うち更新整備　）該当値テキスト"/>
        <xdr:cNvSpPr txBox="1"/>
      </xdr:nvSpPr>
      <xdr:spPr>
        <a:xfrm>
          <a:off x="10528300" y="1655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34,793</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163874</xdr:rowOff>
    </xdr:from>
    <xdr:to>
      <xdr:col>14</xdr:col>
      <xdr:colOff>79375</xdr:colOff>
      <xdr:row>97</xdr:row>
      <xdr:rowOff>94024</xdr:rowOff>
    </xdr:to>
    <xdr:sp macro="" textlink="">
      <xdr:nvSpPr>
        <xdr:cNvPr id="467" name="円/楕円 466"/>
        <xdr:cNvSpPr/>
      </xdr:nvSpPr>
      <xdr:spPr>
        <a:xfrm>
          <a:off x="9588500" y="1662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110551</xdr:rowOff>
    </xdr:from>
    <xdr:ext cx="534377" cy="259045"/>
    <xdr:sp macro="" textlink="">
      <xdr:nvSpPr>
        <xdr:cNvPr id="468" name="テキスト ボックス 467"/>
        <xdr:cNvSpPr txBox="1"/>
      </xdr:nvSpPr>
      <xdr:spPr>
        <a:xfrm>
          <a:off x="9372111" y="1639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45,161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9" name="正方形/長方形 46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0" name="正方形/長方形 46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1" name="正方形/長方形 47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2" name="正方形/長方形 47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3" name="正方形/長方形 47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4" name="正方形/長方形 47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5" name="正方形/長方形 47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6" name="正方形/長方形 47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7" name="テキスト ボックス 47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8" name="直線コネクタ 47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9" name="直線コネクタ 47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0" name="テキスト ボックス 47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1" name="直線コネクタ 48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2" name="テキスト ボックス 481"/>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3" name="直線コネクタ 48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4" name="テキスト ボックス 483"/>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5" name="直線コネクタ 48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6" name="テキスト ボックス 485"/>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8" name="テキスト ボックス 48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62698</xdr:rowOff>
    </xdr:from>
    <xdr:to>
      <xdr:col>23</xdr:col>
      <xdr:colOff>516889</xdr:colOff>
      <xdr:row>38</xdr:row>
      <xdr:rowOff>139700</xdr:rowOff>
    </xdr:to>
    <xdr:cxnSp macro="">
      <xdr:nvCxnSpPr>
        <xdr:cNvPr id="490" name="直線コネクタ 489"/>
        <xdr:cNvCxnSpPr/>
      </xdr:nvCxnSpPr>
      <xdr:spPr>
        <a:xfrm flipV="1">
          <a:off x="16317595" y="5206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168</xdr:rowOff>
    </xdr:from>
    <xdr:ext cx="249299" cy="259045"/>
    <xdr:sp macro="" textlink="">
      <xdr:nvSpPr>
        <xdr:cNvPr id="491" name="災害復旧事業費最小値テキスト"/>
        <xdr:cNvSpPr txBox="1"/>
      </xdr:nvSpPr>
      <xdr:spPr>
        <a:xfrm>
          <a:off x="16370300" y="6686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2" name="直線コネクタ 491"/>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9375</xdr:rowOff>
    </xdr:from>
    <xdr:ext cx="599010" cy="259045"/>
    <xdr:sp macro="" textlink="">
      <xdr:nvSpPr>
        <xdr:cNvPr id="493" name="災害復旧事業費最大値テキスト"/>
        <xdr:cNvSpPr txBox="1"/>
      </xdr:nvSpPr>
      <xdr:spPr>
        <a:xfrm>
          <a:off x="16370300" y="498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30</xdr:row>
      <xdr:rowOff>62698</xdr:rowOff>
    </xdr:from>
    <xdr:to>
      <xdr:col>23</xdr:col>
      <xdr:colOff>606425</xdr:colOff>
      <xdr:row>30</xdr:row>
      <xdr:rowOff>62698</xdr:rowOff>
    </xdr:to>
    <xdr:cxnSp macro="">
      <xdr:nvCxnSpPr>
        <xdr:cNvPr id="494" name="直線コネクタ 493"/>
        <xdr:cNvCxnSpPr/>
      </xdr:nvCxnSpPr>
      <xdr:spPr>
        <a:xfrm>
          <a:off x="16230600" y="520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138731</xdr:rowOff>
    </xdr:from>
    <xdr:to>
      <xdr:col>23</xdr:col>
      <xdr:colOff>517525</xdr:colOff>
      <xdr:row>38</xdr:row>
      <xdr:rowOff>139343</xdr:rowOff>
    </xdr:to>
    <xdr:cxnSp macro="">
      <xdr:nvCxnSpPr>
        <xdr:cNvPr id="495" name="直線コネクタ 494"/>
        <xdr:cNvCxnSpPr/>
      </xdr:nvCxnSpPr>
      <xdr:spPr>
        <a:xfrm flipV="1">
          <a:off x="15481300" y="6653831"/>
          <a:ext cx="838200" cy="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89068</xdr:rowOff>
    </xdr:from>
    <xdr:ext cx="469744" cy="259045"/>
    <xdr:sp macro="" textlink="">
      <xdr:nvSpPr>
        <xdr:cNvPr id="496" name="災害復旧事業費平均値テキスト"/>
        <xdr:cNvSpPr txBox="1"/>
      </xdr:nvSpPr>
      <xdr:spPr>
        <a:xfrm>
          <a:off x="16370300" y="6432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66191</xdr:rowOff>
    </xdr:from>
    <xdr:to>
      <xdr:col>23</xdr:col>
      <xdr:colOff>568325</xdr:colOff>
      <xdr:row>38</xdr:row>
      <xdr:rowOff>167791</xdr:rowOff>
    </xdr:to>
    <xdr:sp macro="" textlink="">
      <xdr:nvSpPr>
        <xdr:cNvPr id="497" name="フローチャート : 判断 496"/>
        <xdr:cNvSpPr/>
      </xdr:nvSpPr>
      <xdr:spPr>
        <a:xfrm>
          <a:off x="16268700" y="658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137963</xdr:rowOff>
    </xdr:from>
    <xdr:to>
      <xdr:col>22</xdr:col>
      <xdr:colOff>365125</xdr:colOff>
      <xdr:row>38</xdr:row>
      <xdr:rowOff>139343</xdr:rowOff>
    </xdr:to>
    <xdr:cxnSp macro="">
      <xdr:nvCxnSpPr>
        <xdr:cNvPr id="498" name="直線コネクタ 497"/>
        <xdr:cNvCxnSpPr/>
      </xdr:nvCxnSpPr>
      <xdr:spPr>
        <a:xfrm>
          <a:off x="14592300" y="6653063"/>
          <a:ext cx="889000" cy="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51816</xdr:rowOff>
    </xdr:from>
    <xdr:to>
      <xdr:col>22</xdr:col>
      <xdr:colOff>415925</xdr:colOff>
      <xdr:row>38</xdr:row>
      <xdr:rowOff>153416</xdr:rowOff>
    </xdr:to>
    <xdr:sp macro="" textlink="">
      <xdr:nvSpPr>
        <xdr:cNvPr id="499" name="フローチャート : 判断 498"/>
        <xdr:cNvSpPr/>
      </xdr:nvSpPr>
      <xdr:spPr>
        <a:xfrm>
          <a:off x="15430500" y="6566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169944</xdr:rowOff>
    </xdr:from>
    <xdr:ext cx="469744" cy="259045"/>
    <xdr:sp macro="" textlink="">
      <xdr:nvSpPr>
        <xdr:cNvPr id="500" name="テキスト ボックス 499"/>
        <xdr:cNvSpPr txBox="1"/>
      </xdr:nvSpPr>
      <xdr:spPr>
        <a:xfrm>
          <a:off x="15246427" y="634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137926</xdr:rowOff>
    </xdr:from>
    <xdr:to>
      <xdr:col>21</xdr:col>
      <xdr:colOff>161925</xdr:colOff>
      <xdr:row>38</xdr:row>
      <xdr:rowOff>137963</xdr:rowOff>
    </xdr:to>
    <xdr:cxnSp macro="">
      <xdr:nvCxnSpPr>
        <xdr:cNvPr id="501" name="直線コネクタ 500"/>
        <xdr:cNvCxnSpPr/>
      </xdr:nvCxnSpPr>
      <xdr:spPr>
        <a:xfrm>
          <a:off x="13703300" y="6653026"/>
          <a:ext cx="889000" cy="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52740</xdr:rowOff>
    </xdr:from>
    <xdr:to>
      <xdr:col>21</xdr:col>
      <xdr:colOff>212725</xdr:colOff>
      <xdr:row>38</xdr:row>
      <xdr:rowOff>154340</xdr:rowOff>
    </xdr:to>
    <xdr:sp macro="" textlink="">
      <xdr:nvSpPr>
        <xdr:cNvPr id="502" name="フローチャート : 判断 501"/>
        <xdr:cNvSpPr/>
      </xdr:nvSpPr>
      <xdr:spPr>
        <a:xfrm>
          <a:off x="14541500" y="656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170867</xdr:rowOff>
    </xdr:from>
    <xdr:ext cx="469744" cy="259045"/>
    <xdr:sp macro="" textlink="">
      <xdr:nvSpPr>
        <xdr:cNvPr id="503" name="テキスト ボックス 502"/>
        <xdr:cNvSpPr txBox="1"/>
      </xdr:nvSpPr>
      <xdr:spPr>
        <a:xfrm>
          <a:off x="14357427" y="634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133130</xdr:rowOff>
    </xdr:from>
    <xdr:to>
      <xdr:col>19</xdr:col>
      <xdr:colOff>644525</xdr:colOff>
      <xdr:row>38</xdr:row>
      <xdr:rowOff>137926</xdr:rowOff>
    </xdr:to>
    <xdr:cxnSp macro="">
      <xdr:nvCxnSpPr>
        <xdr:cNvPr id="504" name="直線コネクタ 503"/>
        <xdr:cNvCxnSpPr/>
      </xdr:nvCxnSpPr>
      <xdr:spPr>
        <a:xfrm>
          <a:off x="12814300" y="6648230"/>
          <a:ext cx="889000" cy="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37671</xdr:rowOff>
    </xdr:from>
    <xdr:to>
      <xdr:col>20</xdr:col>
      <xdr:colOff>9525</xdr:colOff>
      <xdr:row>38</xdr:row>
      <xdr:rowOff>139271</xdr:rowOff>
    </xdr:to>
    <xdr:sp macro="" textlink="">
      <xdr:nvSpPr>
        <xdr:cNvPr id="505" name="フローチャート : 判断 504"/>
        <xdr:cNvSpPr/>
      </xdr:nvSpPr>
      <xdr:spPr>
        <a:xfrm>
          <a:off x="13652500" y="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155798</xdr:rowOff>
    </xdr:from>
    <xdr:ext cx="534377" cy="259045"/>
    <xdr:sp macro="" textlink="">
      <xdr:nvSpPr>
        <xdr:cNvPr id="506" name="テキスト ボックス 505"/>
        <xdr:cNvSpPr txBox="1"/>
      </xdr:nvSpPr>
      <xdr:spPr>
        <a:xfrm>
          <a:off x="13436111" y="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56302</xdr:rowOff>
    </xdr:from>
    <xdr:to>
      <xdr:col>18</xdr:col>
      <xdr:colOff>492125</xdr:colOff>
      <xdr:row>38</xdr:row>
      <xdr:rowOff>157902</xdr:rowOff>
    </xdr:to>
    <xdr:sp macro="" textlink="">
      <xdr:nvSpPr>
        <xdr:cNvPr id="507" name="フローチャート : 判断 506"/>
        <xdr:cNvSpPr/>
      </xdr:nvSpPr>
      <xdr:spPr>
        <a:xfrm>
          <a:off x="12763500" y="657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2979</xdr:rowOff>
    </xdr:from>
    <xdr:ext cx="469744" cy="259045"/>
    <xdr:sp macro="" textlink="">
      <xdr:nvSpPr>
        <xdr:cNvPr id="508" name="テキスト ボックス 507"/>
        <xdr:cNvSpPr txBox="1"/>
      </xdr:nvSpPr>
      <xdr:spPr>
        <a:xfrm>
          <a:off x="12579427" y="634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87931</xdr:rowOff>
    </xdr:from>
    <xdr:to>
      <xdr:col>23</xdr:col>
      <xdr:colOff>568325</xdr:colOff>
      <xdr:row>39</xdr:row>
      <xdr:rowOff>18081</xdr:rowOff>
    </xdr:to>
    <xdr:sp macro="" textlink="">
      <xdr:nvSpPr>
        <xdr:cNvPr id="514" name="円/楕円 513"/>
        <xdr:cNvSpPr/>
      </xdr:nvSpPr>
      <xdr:spPr>
        <a:xfrm>
          <a:off x="16268700" y="660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44618</xdr:rowOff>
    </xdr:from>
    <xdr:ext cx="378565" cy="259045"/>
    <xdr:sp macro="" textlink="">
      <xdr:nvSpPr>
        <xdr:cNvPr id="515" name="災害復旧事業費該当値テキスト"/>
        <xdr:cNvSpPr txBox="1"/>
      </xdr:nvSpPr>
      <xdr:spPr>
        <a:xfrm>
          <a:off x="16370300" y="65597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88543</xdr:rowOff>
    </xdr:from>
    <xdr:to>
      <xdr:col>22</xdr:col>
      <xdr:colOff>415925</xdr:colOff>
      <xdr:row>39</xdr:row>
      <xdr:rowOff>18693</xdr:rowOff>
    </xdr:to>
    <xdr:sp macro="" textlink="">
      <xdr:nvSpPr>
        <xdr:cNvPr id="516" name="円/楕円 515"/>
        <xdr:cNvSpPr/>
      </xdr:nvSpPr>
      <xdr:spPr>
        <a:xfrm>
          <a:off x="15430500" y="660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9820</xdr:rowOff>
    </xdr:from>
    <xdr:ext cx="313932" cy="259045"/>
    <xdr:sp macro="" textlink="">
      <xdr:nvSpPr>
        <xdr:cNvPr id="517" name="テキスト ボックス 516"/>
        <xdr:cNvSpPr txBox="1"/>
      </xdr:nvSpPr>
      <xdr:spPr>
        <a:xfrm>
          <a:off x="15324333" y="66963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87163</xdr:rowOff>
    </xdr:from>
    <xdr:to>
      <xdr:col>21</xdr:col>
      <xdr:colOff>212725</xdr:colOff>
      <xdr:row>39</xdr:row>
      <xdr:rowOff>17313</xdr:rowOff>
    </xdr:to>
    <xdr:sp macro="" textlink="">
      <xdr:nvSpPr>
        <xdr:cNvPr id="518" name="円/楕円 517"/>
        <xdr:cNvSpPr/>
      </xdr:nvSpPr>
      <xdr:spPr>
        <a:xfrm>
          <a:off x="14541500" y="660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8440</xdr:rowOff>
    </xdr:from>
    <xdr:ext cx="378565" cy="259045"/>
    <xdr:sp macro="" textlink="">
      <xdr:nvSpPr>
        <xdr:cNvPr id="519" name="テキスト ボックス 518"/>
        <xdr:cNvSpPr txBox="1"/>
      </xdr:nvSpPr>
      <xdr:spPr>
        <a:xfrm>
          <a:off x="14403017" y="6694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87126</xdr:rowOff>
    </xdr:from>
    <xdr:to>
      <xdr:col>20</xdr:col>
      <xdr:colOff>9525</xdr:colOff>
      <xdr:row>39</xdr:row>
      <xdr:rowOff>17276</xdr:rowOff>
    </xdr:to>
    <xdr:sp macro="" textlink="">
      <xdr:nvSpPr>
        <xdr:cNvPr id="520" name="円/楕円 519"/>
        <xdr:cNvSpPr/>
      </xdr:nvSpPr>
      <xdr:spPr>
        <a:xfrm>
          <a:off x="13652500" y="660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8403</xdr:rowOff>
    </xdr:from>
    <xdr:ext cx="378565" cy="259045"/>
    <xdr:sp macro="" textlink="">
      <xdr:nvSpPr>
        <xdr:cNvPr id="521" name="テキスト ボックス 520"/>
        <xdr:cNvSpPr txBox="1"/>
      </xdr:nvSpPr>
      <xdr:spPr>
        <a:xfrm>
          <a:off x="13514017" y="66949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82330</xdr:rowOff>
    </xdr:from>
    <xdr:to>
      <xdr:col>18</xdr:col>
      <xdr:colOff>492125</xdr:colOff>
      <xdr:row>39</xdr:row>
      <xdr:rowOff>12480</xdr:rowOff>
    </xdr:to>
    <xdr:sp macro="" textlink="">
      <xdr:nvSpPr>
        <xdr:cNvPr id="522" name="円/楕円 521"/>
        <xdr:cNvSpPr/>
      </xdr:nvSpPr>
      <xdr:spPr>
        <a:xfrm>
          <a:off x="12763500" y="659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3607</xdr:rowOff>
    </xdr:from>
    <xdr:ext cx="469744" cy="259045"/>
    <xdr:sp macro="" textlink="">
      <xdr:nvSpPr>
        <xdr:cNvPr id="523" name="テキスト ボックス 522"/>
        <xdr:cNvSpPr txBox="1"/>
      </xdr:nvSpPr>
      <xdr:spPr>
        <a:xfrm>
          <a:off x="12579427" y="6690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4" name="直線コネクタ 53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5" name="テキスト ボックス 534"/>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6" name="直線コネクタ 53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37" name="テキスト ボックス 536"/>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8" name="直線コネクタ 53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39" name="テキスト ボックス 538"/>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40" name="直線コネクタ 53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41" name="テキスト ボックス 540"/>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2" name="直線コネクタ 54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3" name="テキスト ボックス 542"/>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45" name="直線コネクタ 544"/>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46"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7" name="直線コネクタ 54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48"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9" name="直線コネクタ 548"/>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50" name="直線コネクタ 549"/>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51"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52" name="フローチャート : 判断 551"/>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53" name="直線コネクタ 552"/>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54" name="フローチャート : 判断 553"/>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55" name="テキスト ボックス 554"/>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6" name="直線コネクタ 555"/>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157480</xdr:rowOff>
    </xdr:from>
    <xdr:to>
      <xdr:col>21</xdr:col>
      <xdr:colOff>212725</xdr:colOff>
      <xdr:row>57</xdr:row>
      <xdr:rowOff>87630</xdr:rowOff>
    </xdr:to>
    <xdr:sp macro="" textlink="">
      <xdr:nvSpPr>
        <xdr:cNvPr id="557" name="フローチャート : 判断 556"/>
        <xdr:cNvSpPr/>
      </xdr:nvSpPr>
      <xdr:spPr>
        <a:xfrm>
          <a:off x="14541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104157</xdr:rowOff>
    </xdr:from>
    <xdr:ext cx="249299" cy="259045"/>
    <xdr:sp macro="" textlink="">
      <xdr:nvSpPr>
        <xdr:cNvPr id="558" name="テキスト ボックス 557"/>
        <xdr:cNvSpPr txBox="1"/>
      </xdr:nvSpPr>
      <xdr:spPr>
        <a:xfrm>
          <a:off x="14467649" y="9533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9" name="直線コネクタ 558"/>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20320</xdr:rowOff>
    </xdr:from>
    <xdr:to>
      <xdr:col>20</xdr:col>
      <xdr:colOff>9525</xdr:colOff>
      <xdr:row>56</xdr:row>
      <xdr:rowOff>121920</xdr:rowOff>
    </xdr:to>
    <xdr:sp macro="" textlink="">
      <xdr:nvSpPr>
        <xdr:cNvPr id="560" name="フローチャート : 判断 559"/>
        <xdr:cNvSpPr/>
      </xdr:nvSpPr>
      <xdr:spPr>
        <a:xfrm>
          <a:off x="13652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54</xdr:row>
      <xdr:rowOff>138447</xdr:rowOff>
    </xdr:from>
    <xdr:ext cx="249299" cy="259045"/>
    <xdr:sp macro="" textlink="">
      <xdr:nvSpPr>
        <xdr:cNvPr id="561" name="テキスト ボックス 560"/>
        <xdr:cNvSpPr txBox="1"/>
      </xdr:nvSpPr>
      <xdr:spPr>
        <a:xfrm>
          <a:off x="13578649" y="9396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100330</xdr:rowOff>
    </xdr:from>
    <xdr:to>
      <xdr:col>18</xdr:col>
      <xdr:colOff>492125</xdr:colOff>
      <xdr:row>52</xdr:row>
      <xdr:rowOff>30480</xdr:rowOff>
    </xdr:to>
    <xdr:sp macro="" textlink="">
      <xdr:nvSpPr>
        <xdr:cNvPr id="562" name="フローチャート : 判断 561"/>
        <xdr:cNvSpPr/>
      </xdr:nvSpPr>
      <xdr:spPr>
        <a:xfrm>
          <a:off x="12763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50</xdr:row>
      <xdr:rowOff>47007</xdr:rowOff>
    </xdr:from>
    <xdr:ext cx="313932" cy="259045"/>
    <xdr:sp macro="" textlink="">
      <xdr:nvSpPr>
        <xdr:cNvPr id="563" name="テキスト ボックス 562"/>
        <xdr:cNvSpPr txBox="1"/>
      </xdr:nvSpPr>
      <xdr:spPr>
        <a:xfrm>
          <a:off x="12657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4" name="テキスト ボックス 56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5" name="テキスト ボックス 56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6" name="テキスト ボックス 56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7" name="テキスト ボックス 56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8" name="テキスト ボックス 56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9" name="円/楕円 568"/>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70"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71" name="円/楕円 570"/>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72" name="テキスト ボックス 571"/>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73" name="円/楕円 572"/>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4" name="テキスト ボックス 573"/>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5" name="円/楕円 574"/>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6" name="テキスト ボックス 575"/>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7" name="円/楕円 576"/>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8" name="テキスト ボックス 577"/>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9" name="正方形/長方形 57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0" name="正方形/長方形 57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1" name="正方形/長方形 58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2" name="正方形/長方形 58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3" name="正方形/長方形 58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4" name="正方形/長方形 58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5" name="正方形/長方形 58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40,422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6" name="正方形/長方形 58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7" name="テキスト ボックス 58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8" name="直線コネクタ 58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9" name="直線コネクタ 58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0" name="テキスト ボックス 58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1" name="直線コネクタ 59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2" name="テキスト ボックス 591"/>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3" name="直線コネクタ 59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4" name="テキスト ボックス 59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5" name="直線コネクタ 59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6" name="テキスト ボックス 59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7" name="直線コネクタ 59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8" name="テキスト ボックス 59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9" name="直線コネクタ 59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0" name="テキスト ボックス 59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45045</xdr:rowOff>
    </xdr:from>
    <xdr:to>
      <xdr:col>23</xdr:col>
      <xdr:colOff>516889</xdr:colOff>
      <xdr:row>78</xdr:row>
      <xdr:rowOff>138961</xdr:rowOff>
    </xdr:to>
    <xdr:cxnSp macro="">
      <xdr:nvCxnSpPr>
        <xdr:cNvPr id="602" name="直線コネクタ 601"/>
        <xdr:cNvCxnSpPr/>
      </xdr:nvCxnSpPr>
      <xdr:spPr>
        <a:xfrm flipV="1">
          <a:off x="16317595" y="12046545"/>
          <a:ext cx="1269" cy="146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142788</xdr:rowOff>
    </xdr:from>
    <xdr:ext cx="534377" cy="259045"/>
    <xdr:sp macro="" textlink="">
      <xdr:nvSpPr>
        <xdr:cNvPr id="603" name="公債費最小値テキスト"/>
        <xdr:cNvSpPr txBox="1"/>
      </xdr:nvSpPr>
      <xdr:spPr>
        <a:xfrm>
          <a:off x="16370300" y="1351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78</xdr:row>
      <xdr:rowOff>138961</xdr:rowOff>
    </xdr:from>
    <xdr:to>
      <xdr:col>23</xdr:col>
      <xdr:colOff>606425</xdr:colOff>
      <xdr:row>78</xdr:row>
      <xdr:rowOff>138961</xdr:rowOff>
    </xdr:to>
    <xdr:cxnSp macro="">
      <xdr:nvCxnSpPr>
        <xdr:cNvPr id="604" name="直線コネクタ 603"/>
        <xdr:cNvCxnSpPr/>
      </xdr:nvCxnSpPr>
      <xdr:spPr>
        <a:xfrm>
          <a:off x="16230600" y="1351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163172</xdr:rowOff>
    </xdr:from>
    <xdr:ext cx="599010" cy="259045"/>
    <xdr:sp macro="" textlink="">
      <xdr:nvSpPr>
        <xdr:cNvPr id="605" name="公債費最大値テキスト"/>
        <xdr:cNvSpPr txBox="1"/>
      </xdr:nvSpPr>
      <xdr:spPr>
        <a:xfrm>
          <a:off x="16370300" y="1182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70</xdr:row>
      <xdr:rowOff>45045</xdr:rowOff>
    </xdr:from>
    <xdr:to>
      <xdr:col>23</xdr:col>
      <xdr:colOff>606425</xdr:colOff>
      <xdr:row>70</xdr:row>
      <xdr:rowOff>45045</xdr:rowOff>
    </xdr:to>
    <xdr:cxnSp macro="">
      <xdr:nvCxnSpPr>
        <xdr:cNvPr id="606" name="直線コネクタ 605"/>
        <xdr:cNvCxnSpPr/>
      </xdr:nvCxnSpPr>
      <xdr:spPr>
        <a:xfrm>
          <a:off x="16230600" y="12046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94994</xdr:rowOff>
    </xdr:from>
    <xdr:to>
      <xdr:col>23</xdr:col>
      <xdr:colOff>517525</xdr:colOff>
      <xdr:row>78</xdr:row>
      <xdr:rowOff>101056</xdr:rowOff>
    </xdr:to>
    <xdr:cxnSp macro="">
      <xdr:nvCxnSpPr>
        <xdr:cNvPr id="607" name="直線コネクタ 606"/>
        <xdr:cNvCxnSpPr/>
      </xdr:nvCxnSpPr>
      <xdr:spPr>
        <a:xfrm flipV="1">
          <a:off x="15481300" y="13468094"/>
          <a:ext cx="838200" cy="6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90296</xdr:rowOff>
    </xdr:from>
    <xdr:ext cx="534377" cy="259045"/>
    <xdr:sp macro="" textlink="">
      <xdr:nvSpPr>
        <xdr:cNvPr id="608" name="公債費平均値テキスト"/>
        <xdr:cNvSpPr txBox="1"/>
      </xdr:nvSpPr>
      <xdr:spPr>
        <a:xfrm>
          <a:off x="16370300" y="13120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67419</xdr:rowOff>
    </xdr:from>
    <xdr:to>
      <xdr:col>23</xdr:col>
      <xdr:colOff>568325</xdr:colOff>
      <xdr:row>77</xdr:row>
      <xdr:rowOff>169019</xdr:rowOff>
    </xdr:to>
    <xdr:sp macro="" textlink="">
      <xdr:nvSpPr>
        <xdr:cNvPr id="609" name="フローチャート : 判断 608"/>
        <xdr:cNvSpPr/>
      </xdr:nvSpPr>
      <xdr:spPr>
        <a:xfrm>
          <a:off x="162687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101056</xdr:rowOff>
    </xdr:from>
    <xdr:to>
      <xdr:col>22</xdr:col>
      <xdr:colOff>365125</xdr:colOff>
      <xdr:row>78</xdr:row>
      <xdr:rowOff>104153</xdr:rowOff>
    </xdr:to>
    <xdr:cxnSp macro="">
      <xdr:nvCxnSpPr>
        <xdr:cNvPr id="610" name="直線コネクタ 609"/>
        <xdr:cNvCxnSpPr/>
      </xdr:nvCxnSpPr>
      <xdr:spPr>
        <a:xfrm flipV="1">
          <a:off x="14592300" y="13474156"/>
          <a:ext cx="889000" cy="3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78301</xdr:rowOff>
    </xdr:from>
    <xdr:to>
      <xdr:col>22</xdr:col>
      <xdr:colOff>415925</xdr:colOff>
      <xdr:row>78</xdr:row>
      <xdr:rowOff>8451</xdr:rowOff>
    </xdr:to>
    <xdr:sp macro="" textlink="">
      <xdr:nvSpPr>
        <xdr:cNvPr id="611" name="フローチャート : 判断 610"/>
        <xdr:cNvSpPr/>
      </xdr:nvSpPr>
      <xdr:spPr>
        <a:xfrm>
          <a:off x="15430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24978</xdr:rowOff>
    </xdr:from>
    <xdr:ext cx="534377" cy="259045"/>
    <xdr:sp macro="" textlink="">
      <xdr:nvSpPr>
        <xdr:cNvPr id="612" name="テキスト ボックス 611"/>
        <xdr:cNvSpPr txBox="1"/>
      </xdr:nvSpPr>
      <xdr:spPr>
        <a:xfrm>
          <a:off x="15214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102308</xdr:rowOff>
    </xdr:from>
    <xdr:to>
      <xdr:col>21</xdr:col>
      <xdr:colOff>161925</xdr:colOff>
      <xdr:row>78</xdr:row>
      <xdr:rowOff>104153</xdr:rowOff>
    </xdr:to>
    <xdr:cxnSp macro="">
      <xdr:nvCxnSpPr>
        <xdr:cNvPr id="613" name="直線コネクタ 612"/>
        <xdr:cNvCxnSpPr/>
      </xdr:nvCxnSpPr>
      <xdr:spPr>
        <a:xfrm>
          <a:off x="13703300" y="13475408"/>
          <a:ext cx="889000" cy="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76251</xdr:rowOff>
    </xdr:from>
    <xdr:to>
      <xdr:col>21</xdr:col>
      <xdr:colOff>212725</xdr:colOff>
      <xdr:row>78</xdr:row>
      <xdr:rowOff>6401</xdr:rowOff>
    </xdr:to>
    <xdr:sp macro="" textlink="">
      <xdr:nvSpPr>
        <xdr:cNvPr id="614" name="フローチャート : 判断 613"/>
        <xdr:cNvSpPr/>
      </xdr:nvSpPr>
      <xdr:spPr>
        <a:xfrm>
          <a:off x="14541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22928</xdr:rowOff>
    </xdr:from>
    <xdr:ext cx="534377" cy="259045"/>
    <xdr:sp macro="" textlink="">
      <xdr:nvSpPr>
        <xdr:cNvPr id="615" name="テキスト ボックス 614"/>
        <xdr:cNvSpPr txBox="1"/>
      </xdr:nvSpPr>
      <xdr:spPr>
        <a:xfrm>
          <a:off x="14325111" y="13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99744</xdr:rowOff>
    </xdr:from>
    <xdr:to>
      <xdr:col>19</xdr:col>
      <xdr:colOff>644525</xdr:colOff>
      <xdr:row>78</xdr:row>
      <xdr:rowOff>102308</xdr:rowOff>
    </xdr:to>
    <xdr:cxnSp macro="">
      <xdr:nvCxnSpPr>
        <xdr:cNvPr id="616" name="直線コネクタ 615"/>
        <xdr:cNvCxnSpPr/>
      </xdr:nvCxnSpPr>
      <xdr:spPr>
        <a:xfrm>
          <a:off x="12814300" y="13472844"/>
          <a:ext cx="889000" cy="2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75439</xdr:rowOff>
    </xdr:from>
    <xdr:to>
      <xdr:col>20</xdr:col>
      <xdr:colOff>9525</xdr:colOff>
      <xdr:row>78</xdr:row>
      <xdr:rowOff>5589</xdr:rowOff>
    </xdr:to>
    <xdr:sp macro="" textlink="">
      <xdr:nvSpPr>
        <xdr:cNvPr id="617" name="フローチャート : 判断 616"/>
        <xdr:cNvSpPr/>
      </xdr:nvSpPr>
      <xdr:spPr>
        <a:xfrm>
          <a:off x="13652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22116</xdr:rowOff>
    </xdr:from>
    <xdr:ext cx="534377" cy="259045"/>
    <xdr:sp macro="" textlink="">
      <xdr:nvSpPr>
        <xdr:cNvPr id="618" name="テキスト ボックス 617"/>
        <xdr:cNvSpPr txBox="1"/>
      </xdr:nvSpPr>
      <xdr:spPr>
        <a:xfrm>
          <a:off x="13436111" y="1305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71039</xdr:rowOff>
    </xdr:from>
    <xdr:to>
      <xdr:col>18</xdr:col>
      <xdr:colOff>492125</xdr:colOff>
      <xdr:row>78</xdr:row>
      <xdr:rowOff>1189</xdr:rowOff>
    </xdr:to>
    <xdr:sp macro="" textlink="">
      <xdr:nvSpPr>
        <xdr:cNvPr id="619" name="フローチャート : 判断 618"/>
        <xdr:cNvSpPr/>
      </xdr:nvSpPr>
      <xdr:spPr>
        <a:xfrm>
          <a:off x="12763500" y="1327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17716</xdr:rowOff>
    </xdr:from>
    <xdr:ext cx="534377" cy="259045"/>
    <xdr:sp macro="" textlink="">
      <xdr:nvSpPr>
        <xdr:cNvPr id="620" name="テキスト ボックス 619"/>
        <xdr:cNvSpPr txBox="1"/>
      </xdr:nvSpPr>
      <xdr:spPr>
        <a:xfrm>
          <a:off x="12547111" y="1304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1" name="テキスト ボックス 62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2" name="テキスト ボックス 62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3" name="テキスト ボックス 62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4" name="テキスト ボックス 62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5" name="テキスト ボックス 62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44194</xdr:rowOff>
    </xdr:from>
    <xdr:to>
      <xdr:col>23</xdr:col>
      <xdr:colOff>568325</xdr:colOff>
      <xdr:row>78</xdr:row>
      <xdr:rowOff>145794</xdr:rowOff>
    </xdr:to>
    <xdr:sp macro="" textlink="">
      <xdr:nvSpPr>
        <xdr:cNvPr id="626" name="円/楕円 625"/>
        <xdr:cNvSpPr/>
      </xdr:nvSpPr>
      <xdr:spPr>
        <a:xfrm>
          <a:off x="16268700" y="1341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130571</xdr:rowOff>
    </xdr:from>
    <xdr:ext cx="534377" cy="259045"/>
    <xdr:sp macro="" textlink="">
      <xdr:nvSpPr>
        <xdr:cNvPr id="627" name="公債費該当値テキスト"/>
        <xdr:cNvSpPr txBox="1"/>
      </xdr:nvSpPr>
      <xdr:spPr>
        <a:xfrm>
          <a:off x="16370300" y="1333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31,734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50256</xdr:rowOff>
    </xdr:from>
    <xdr:to>
      <xdr:col>22</xdr:col>
      <xdr:colOff>415925</xdr:colOff>
      <xdr:row>78</xdr:row>
      <xdr:rowOff>151856</xdr:rowOff>
    </xdr:to>
    <xdr:sp macro="" textlink="">
      <xdr:nvSpPr>
        <xdr:cNvPr id="628" name="円/楕円 627"/>
        <xdr:cNvSpPr/>
      </xdr:nvSpPr>
      <xdr:spPr>
        <a:xfrm>
          <a:off x="15430500" y="1342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142983</xdr:rowOff>
    </xdr:from>
    <xdr:ext cx="534377" cy="259045"/>
    <xdr:sp macro="" textlink="">
      <xdr:nvSpPr>
        <xdr:cNvPr id="629" name="テキスト ボックス 628"/>
        <xdr:cNvSpPr txBox="1"/>
      </xdr:nvSpPr>
      <xdr:spPr>
        <a:xfrm>
          <a:off x="15214111" y="1351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30,143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53353</xdr:rowOff>
    </xdr:from>
    <xdr:to>
      <xdr:col>21</xdr:col>
      <xdr:colOff>212725</xdr:colOff>
      <xdr:row>78</xdr:row>
      <xdr:rowOff>154953</xdr:rowOff>
    </xdr:to>
    <xdr:sp macro="" textlink="">
      <xdr:nvSpPr>
        <xdr:cNvPr id="630" name="円/楕円 629"/>
        <xdr:cNvSpPr/>
      </xdr:nvSpPr>
      <xdr:spPr>
        <a:xfrm>
          <a:off x="14541500" y="1342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146080</xdr:rowOff>
    </xdr:from>
    <xdr:ext cx="534377" cy="259045"/>
    <xdr:sp macro="" textlink="">
      <xdr:nvSpPr>
        <xdr:cNvPr id="631" name="テキスト ボックス 630"/>
        <xdr:cNvSpPr txBox="1"/>
      </xdr:nvSpPr>
      <xdr:spPr>
        <a:xfrm>
          <a:off x="14325111" y="1351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29,330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51508</xdr:rowOff>
    </xdr:from>
    <xdr:to>
      <xdr:col>20</xdr:col>
      <xdr:colOff>9525</xdr:colOff>
      <xdr:row>78</xdr:row>
      <xdr:rowOff>153108</xdr:rowOff>
    </xdr:to>
    <xdr:sp macro="" textlink="">
      <xdr:nvSpPr>
        <xdr:cNvPr id="632" name="円/楕円 631"/>
        <xdr:cNvSpPr/>
      </xdr:nvSpPr>
      <xdr:spPr>
        <a:xfrm>
          <a:off x="13652500" y="1342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144235</xdr:rowOff>
    </xdr:from>
    <xdr:ext cx="534377" cy="259045"/>
    <xdr:sp macro="" textlink="">
      <xdr:nvSpPr>
        <xdr:cNvPr id="633" name="テキスト ボックス 632"/>
        <xdr:cNvSpPr txBox="1"/>
      </xdr:nvSpPr>
      <xdr:spPr>
        <a:xfrm>
          <a:off x="13436111" y="1351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29,814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48944</xdr:rowOff>
    </xdr:from>
    <xdr:to>
      <xdr:col>18</xdr:col>
      <xdr:colOff>492125</xdr:colOff>
      <xdr:row>78</xdr:row>
      <xdr:rowOff>150544</xdr:rowOff>
    </xdr:to>
    <xdr:sp macro="" textlink="">
      <xdr:nvSpPr>
        <xdr:cNvPr id="634" name="円/楕円 633"/>
        <xdr:cNvSpPr/>
      </xdr:nvSpPr>
      <xdr:spPr>
        <a:xfrm>
          <a:off x="12763500" y="1342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141671</xdr:rowOff>
    </xdr:from>
    <xdr:ext cx="534377" cy="259045"/>
    <xdr:sp macro="" textlink="">
      <xdr:nvSpPr>
        <xdr:cNvPr id="635" name="テキスト ボックス 634"/>
        <xdr:cNvSpPr txBox="1"/>
      </xdr:nvSpPr>
      <xdr:spPr>
        <a:xfrm>
          <a:off x="12547111" y="1351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30,487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6" name="正方形/長方形 63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7" name="正方形/長方形 63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8" name="正方形/長方形 63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9" name="正方形/長方形 63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0" name="正方形/長方形 63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1" name="正方形/長方形 64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2" name="正方形/長方形 64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13,302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3" name="正方形/長方形 64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4" name="テキスト ボックス 64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5" name="直線コネクタ 64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6" name="直線コネクタ 64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7" name="テキスト ボックス 64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8" name="直線コネクタ 64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9" name="テキスト ボックス 648"/>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0" name="直線コネクタ 64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51" name="テキスト ボックス 650"/>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2" name="直線コネクタ 65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3" name="テキスト ボックス 652"/>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4" name="直線コネクタ 65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5" name="テキスト ボックス 65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138232</xdr:rowOff>
    </xdr:from>
    <xdr:to>
      <xdr:col>23</xdr:col>
      <xdr:colOff>516889</xdr:colOff>
      <xdr:row>98</xdr:row>
      <xdr:rowOff>139474</xdr:rowOff>
    </xdr:to>
    <xdr:cxnSp macro="">
      <xdr:nvCxnSpPr>
        <xdr:cNvPr id="657" name="直線コネクタ 656"/>
        <xdr:cNvCxnSpPr/>
      </xdr:nvCxnSpPr>
      <xdr:spPr>
        <a:xfrm flipV="1">
          <a:off x="16317595" y="15568732"/>
          <a:ext cx="1269" cy="1372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148223</xdr:rowOff>
    </xdr:from>
    <xdr:ext cx="313932" cy="259045"/>
    <xdr:sp macro="" textlink="">
      <xdr:nvSpPr>
        <xdr:cNvPr id="658" name="積立金最小値テキスト"/>
        <xdr:cNvSpPr txBox="1"/>
      </xdr:nvSpPr>
      <xdr:spPr>
        <a:xfrm>
          <a:off x="16370300" y="16950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23</xdr:col>
      <xdr:colOff>428625</xdr:colOff>
      <xdr:row>98</xdr:row>
      <xdr:rowOff>139474</xdr:rowOff>
    </xdr:from>
    <xdr:to>
      <xdr:col>23</xdr:col>
      <xdr:colOff>606425</xdr:colOff>
      <xdr:row>98</xdr:row>
      <xdr:rowOff>139474</xdr:rowOff>
    </xdr:to>
    <xdr:cxnSp macro="">
      <xdr:nvCxnSpPr>
        <xdr:cNvPr id="659" name="直線コネクタ 658"/>
        <xdr:cNvCxnSpPr/>
      </xdr:nvCxnSpPr>
      <xdr:spPr>
        <a:xfrm>
          <a:off x="16230600" y="1694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84909</xdr:rowOff>
    </xdr:from>
    <xdr:ext cx="599010" cy="259045"/>
    <xdr:sp macro="" textlink="">
      <xdr:nvSpPr>
        <xdr:cNvPr id="660" name="積立金最大値テキスト"/>
        <xdr:cNvSpPr txBox="1"/>
      </xdr:nvSpPr>
      <xdr:spPr>
        <a:xfrm>
          <a:off x="16370300" y="1534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600,642</a:t>
          </a:r>
          <a:endParaRPr kumimoji="1" lang="ja-JP" altLang="en-US" sz="1000" b="1">
            <a:latin typeface="ＭＳ Ｐゴシック"/>
          </a:endParaRPr>
        </a:p>
      </xdr:txBody>
    </xdr:sp>
    <xdr:clientData/>
  </xdr:oneCellAnchor>
  <xdr:twoCellAnchor>
    <xdr:from>
      <xdr:col>23</xdr:col>
      <xdr:colOff>428625</xdr:colOff>
      <xdr:row>90</xdr:row>
      <xdr:rowOff>138232</xdr:rowOff>
    </xdr:from>
    <xdr:to>
      <xdr:col>23</xdr:col>
      <xdr:colOff>606425</xdr:colOff>
      <xdr:row>90</xdr:row>
      <xdr:rowOff>138232</xdr:rowOff>
    </xdr:to>
    <xdr:cxnSp macro="">
      <xdr:nvCxnSpPr>
        <xdr:cNvPr id="661" name="直線コネクタ 660"/>
        <xdr:cNvCxnSpPr/>
      </xdr:nvCxnSpPr>
      <xdr:spPr>
        <a:xfrm>
          <a:off x="16230600" y="1556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133240</xdr:rowOff>
    </xdr:from>
    <xdr:to>
      <xdr:col>23</xdr:col>
      <xdr:colOff>517525</xdr:colOff>
      <xdr:row>98</xdr:row>
      <xdr:rowOff>135480</xdr:rowOff>
    </xdr:to>
    <xdr:cxnSp macro="">
      <xdr:nvCxnSpPr>
        <xdr:cNvPr id="662" name="直線コネクタ 661"/>
        <xdr:cNvCxnSpPr/>
      </xdr:nvCxnSpPr>
      <xdr:spPr>
        <a:xfrm flipV="1">
          <a:off x="15481300" y="16935340"/>
          <a:ext cx="8382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65673</xdr:rowOff>
    </xdr:from>
    <xdr:ext cx="534377" cy="259045"/>
    <xdr:sp macro="" textlink="">
      <xdr:nvSpPr>
        <xdr:cNvPr id="663" name="積立金平均値テキスト"/>
        <xdr:cNvSpPr txBox="1"/>
      </xdr:nvSpPr>
      <xdr:spPr>
        <a:xfrm>
          <a:off x="16370300" y="16696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42796</xdr:rowOff>
    </xdr:from>
    <xdr:to>
      <xdr:col>23</xdr:col>
      <xdr:colOff>568325</xdr:colOff>
      <xdr:row>98</xdr:row>
      <xdr:rowOff>144396</xdr:rowOff>
    </xdr:to>
    <xdr:sp macro="" textlink="">
      <xdr:nvSpPr>
        <xdr:cNvPr id="664" name="フローチャート : 判断 663"/>
        <xdr:cNvSpPr/>
      </xdr:nvSpPr>
      <xdr:spPr>
        <a:xfrm>
          <a:off x="16268700" y="1684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134920</xdr:rowOff>
    </xdr:from>
    <xdr:to>
      <xdr:col>22</xdr:col>
      <xdr:colOff>365125</xdr:colOff>
      <xdr:row>98</xdr:row>
      <xdr:rowOff>135480</xdr:rowOff>
    </xdr:to>
    <xdr:cxnSp macro="">
      <xdr:nvCxnSpPr>
        <xdr:cNvPr id="665" name="直線コネクタ 664"/>
        <xdr:cNvCxnSpPr/>
      </xdr:nvCxnSpPr>
      <xdr:spPr>
        <a:xfrm>
          <a:off x="14592300" y="16937020"/>
          <a:ext cx="889000" cy="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18552</xdr:rowOff>
    </xdr:from>
    <xdr:to>
      <xdr:col>22</xdr:col>
      <xdr:colOff>415925</xdr:colOff>
      <xdr:row>98</xdr:row>
      <xdr:rowOff>120152</xdr:rowOff>
    </xdr:to>
    <xdr:sp macro="" textlink="">
      <xdr:nvSpPr>
        <xdr:cNvPr id="666" name="フローチャート : 判断 665"/>
        <xdr:cNvSpPr/>
      </xdr:nvSpPr>
      <xdr:spPr>
        <a:xfrm>
          <a:off x="15430500" y="1682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136679</xdr:rowOff>
    </xdr:from>
    <xdr:ext cx="534377" cy="259045"/>
    <xdr:sp macro="" textlink="">
      <xdr:nvSpPr>
        <xdr:cNvPr id="667" name="テキスト ボックス 666"/>
        <xdr:cNvSpPr txBox="1"/>
      </xdr:nvSpPr>
      <xdr:spPr>
        <a:xfrm>
          <a:off x="15214111" y="1659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107438</xdr:rowOff>
    </xdr:from>
    <xdr:to>
      <xdr:col>21</xdr:col>
      <xdr:colOff>161925</xdr:colOff>
      <xdr:row>98</xdr:row>
      <xdr:rowOff>134920</xdr:rowOff>
    </xdr:to>
    <xdr:cxnSp macro="">
      <xdr:nvCxnSpPr>
        <xdr:cNvPr id="668" name="直線コネクタ 667"/>
        <xdr:cNvCxnSpPr/>
      </xdr:nvCxnSpPr>
      <xdr:spPr>
        <a:xfrm>
          <a:off x="13703300" y="16909538"/>
          <a:ext cx="889000" cy="27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23907</xdr:rowOff>
    </xdr:from>
    <xdr:to>
      <xdr:col>21</xdr:col>
      <xdr:colOff>212725</xdr:colOff>
      <xdr:row>98</xdr:row>
      <xdr:rowOff>125507</xdr:rowOff>
    </xdr:to>
    <xdr:sp macro="" textlink="">
      <xdr:nvSpPr>
        <xdr:cNvPr id="669" name="フローチャート : 判断 668"/>
        <xdr:cNvSpPr/>
      </xdr:nvSpPr>
      <xdr:spPr>
        <a:xfrm>
          <a:off x="14541500" y="168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142034</xdr:rowOff>
    </xdr:from>
    <xdr:ext cx="534377" cy="259045"/>
    <xdr:sp macro="" textlink="">
      <xdr:nvSpPr>
        <xdr:cNvPr id="670" name="テキスト ボックス 669"/>
        <xdr:cNvSpPr txBox="1"/>
      </xdr:nvSpPr>
      <xdr:spPr>
        <a:xfrm>
          <a:off x="14325111" y="1660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100603</xdr:rowOff>
    </xdr:from>
    <xdr:to>
      <xdr:col>19</xdr:col>
      <xdr:colOff>644525</xdr:colOff>
      <xdr:row>98</xdr:row>
      <xdr:rowOff>107438</xdr:rowOff>
    </xdr:to>
    <xdr:cxnSp macro="">
      <xdr:nvCxnSpPr>
        <xdr:cNvPr id="671" name="直線コネクタ 670"/>
        <xdr:cNvCxnSpPr/>
      </xdr:nvCxnSpPr>
      <xdr:spPr>
        <a:xfrm>
          <a:off x="12814300" y="16902703"/>
          <a:ext cx="889000" cy="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133161</xdr:rowOff>
    </xdr:from>
    <xdr:to>
      <xdr:col>20</xdr:col>
      <xdr:colOff>9525</xdr:colOff>
      <xdr:row>98</xdr:row>
      <xdr:rowOff>63311</xdr:rowOff>
    </xdr:to>
    <xdr:sp macro="" textlink="">
      <xdr:nvSpPr>
        <xdr:cNvPr id="672" name="フローチャート : 判断 671"/>
        <xdr:cNvSpPr/>
      </xdr:nvSpPr>
      <xdr:spPr>
        <a:xfrm>
          <a:off x="13652500" y="1676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79838</xdr:rowOff>
    </xdr:from>
    <xdr:ext cx="534377" cy="259045"/>
    <xdr:sp macro="" textlink="">
      <xdr:nvSpPr>
        <xdr:cNvPr id="673" name="テキスト ボックス 672"/>
        <xdr:cNvSpPr txBox="1"/>
      </xdr:nvSpPr>
      <xdr:spPr>
        <a:xfrm>
          <a:off x="13436111" y="1653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28606</xdr:rowOff>
    </xdr:from>
    <xdr:to>
      <xdr:col>18</xdr:col>
      <xdr:colOff>492125</xdr:colOff>
      <xdr:row>98</xdr:row>
      <xdr:rowOff>130206</xdr:rowOff>
    </xdr:to>
    <xdr:sp macro="" textlink="">
      <xdr:nvSpPr>
        <xdr:cNvPr id="674" name="フローチャート : 判断 673"/>
        <xdr:cNvSpPr/>
      </xdr:nvSpPr>
      <xdr:spPr>
        <a:xfrm>
          <a:off x="12763500" y="1683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146733</xdr:rowOff>
    </xdr:from>
    <xdr:ext cx="534377" cy="259045"/>
    <xdr:sp macro="" textlink="">
      <xdr:nvSpPr>
        <xdr:cNvPr id="675" name="テキスト ボックス 674"/>
        <xdr:cNvSpPr txBox="1"/>
      </xdr:nvSpPr>
      <xdr:spPr>
        <a:xfrm>
          <a:off x="12547111" y="1660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6" name="テキスト ボックス 67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7" name="テキスト ボックス 67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8" name="テキスト ボックス 67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9" name="テキスト ボックス 67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0" name="テキスト ボックス 67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82440</xdr:rowOff>
    </xdr:from>
    <xdr:to>
      <xdr:col>23</xdr:col>
      <xdr:colOff>568325</xdr:colOff>
      <xdr:row>99</xdr:row>
      <xdr:rowOff>12590</xdr:rowOff>
    </xdr:to>
    <xdr:sp macro="" textlink="">
      <xdr:nvSpPr>
        <xdr:cNvPr id="681" name="円/楕円 680"/>
        <xdr:cNvSpPr/>
      </xdr:nvSpPr>
      <xdr:spPr>
        <a:xfrm>
          <a:off x="16268700" y="1688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21223</xdr:rowOff>
    </xdr:from>
    <xdr:ext cx="469744" cy="259045"/>
    <xdr:sp macro="" textlink="">
      <xdr:nvSpPr>
        <xdr:cNvPr id="682" name="積立金該当値テキスト"/>
        <xdr:cNvSpPr txBox="1"/>
      </xdr:nvSpPr>
      <xdr:spPr>
        <a:xfrm>
          <a:off x="16370300" y="16823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2,826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84680</xdr:rowOff>
    </xdr:from>
    <xdr:to>
      <xdr:col>22</xdr:col>
      <xdr:colOff>415925</xdr:colOff>
      <xdr:row>99</xdr:row>
      <xdr:rowOff>14830</xdr:rowOff>
    </xdr:to>
    <xdr:sp macro="" textlink="">
      <xdr:nvSpPr>
        <xdr:cNvPr id="683" name="円/楕円 682"/>
        <xdr:cNvSpPr/>
      </xdr:nvSpPr>
      <xdr:spPr>
        <a:xfrm>
          <a:off x="15430500" y="1688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5957</xdr:rowOff>
    </xdr:from>
    <xdr:ext cx="469744" cy="259045"/>
    <xdr:sp macro="" textlink="">
      <xdr:nvSpPr>
        <xdr:cNvPr id="684" name="テキスト ボックス 683"/>
        <xdr:cNvSpPr txBox="1"/>
      </xdr:nvSpPr>
      <xdr:spPr>
        <a:xfrm>
          <a:off x="15246427" y="169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84120</xdr:rowOff>
    </xdr:from>
    <xdr:to>
      <xdr:col>21</xdr:col>
      <xdr:colOff>212725</xdr:colOff>
      <xdr:row>99</xdr:row>
      <xdr:rowOff>14270</xdr:rowOff>
    </xdr:to>
    <xdr:sp macro="" textlink="">
      <xdr:nvSpPr>
        <xdr:cNvPr id="685" name="円/楕円 684"/>
        <xdr:cNvSpPr/>
      </xdr:nvSpPr>
      <xdr:spPr>
        <a:xfrm>
          <a:off x="14541500" y="168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5397</xdr:rowOff>
    </xdr:from>
    <xdr:ext cx="469744" cy="259045"/>
    <xdr:sp macro="" textlink="">
      <xdr:nvSpPr>
        <xdr:cNvPr id="686" name="テキスト ボックス 685"/>
        <xdr:cNvSpPr txBox="1"/>
      </xdr:nvSpPr>
      <xdr:spPr>
        <a:xfrm>
          <a:off x="14357427" y="1697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56638</xdr:rowOff>
    </xdr:from>
    <xdr:to>
      <xdr:col>20</xdr:col>
      <xdr:colOff>9525</xdr:colOff>
      <xdr:row>98</xdr:row>
      <xdr:rowOff>158238</xdr:rowOff>
    </xdr:to>
    <xdr:sp macro="" textlink="">
      <xdr:nvSpPr>
        <xdr:cNvPr id="687" name="円/楕円 686"/>
        <xdr:cNvSpPr/>
      </xdr:nvSpPr>
      <xdr:spPr>
        <a:xfrm>
          <a:off x="13652500" y="1685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149365</xdr:rowOff>
    </xdr:from>
    <xdr:ext cx="534377" cy="259045"/>
    <xdr:sp macro="" textlink="">
      <xdr:nvSpPr>
        <xdr:cNvPr id="688" name="テキスト ボックス 687"/>
        <xdr:cNvSpPr txBox="1"/>
      </xdr:nvSpPr>
      <xdr:spPr>
        <a:xfrm>
          <a:off x="13436111" y="1695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14,113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49803</xdr:rowOff>
    </xdr:from>
    <xdr:to>
      <xdr:col>18</xdr:col>
      <xdr:colOff>492125</xdr:colOff>
      <xdr:row>98</xdr:row>
      <xdr:rowOff>151403</xdr:rowOff>
    </xdr:to>
    <xdr:sp macro="" textlink="">
      <xdr:nvSpPr>
        <xdr:cNvPr id="689" name="円/楕円 688"/>
        <xdr:cNvSpPr/>
      </xdr:nvSpPr>
      <xdr:spPr>
        <a:xfrm>
          <a:off x="12763500" y="1685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142530</xdr:rowOff>
    </xdr:from>
    <xdr:ext cx="534377" cy="259045"/>
    <xdr:sp macro="" textlink="">
      <xdr:nvSpPr>
        <xdr:cNvPr id="690" name="テキスト ボックス 689"/>
        <xdr:cNvSpPr txBox="1"/>
      </xdr:nvSpPr>
      <xdr:spPr>
        <a:xfrm>
          <a:off x="12547111" y="1694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17,103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1" name="正方形/長方形 69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2" name="正方形/長方形 69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3" name="正方形/長方形 69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4" name="正方形/長方形 69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5" name="正方形/長方形 69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6" name="正方形/長方形 69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7" name="正方形/長方形 69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8" name="正方形/長方形 69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9" name="テキスト ボックス 69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0" name="直線コネクタ 69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1" name="直線コネクタ 70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2" name="テキスト ボックス 70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3" name="直線コネクタ 70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4" name="テキスト ボックス 703"/>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5" name="直線コネクタ 70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6" name="テキスト ボックス 705"/>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7" name="直線コネクタ 70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8" name="テキスト ボックス 707"/>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9" name="直線コネクタ 70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0" name="テキスト ボックス 70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159726</xdr:rowOff>
    </xdr:from>
    <xdr:to>
      <xdr:col>32</xdr:col>
      <xdr:colOff>186689</xdr:colOff>
      <xdr:row>38</xdr:row>
      <xdr:rowOff>139700</xdr:rowOff>
    </xdr:to>
    <xdr:cxnSp macro="">
      <xdr:nvCxnSpPr>
        <xdr:cNvPr id="712" name="直線コネクタ 711"/>
        <xdr:cNvCxnSpPr/>
      </xdr:nvCxnSpPr>
      <xdr:spPr>
        <a:xfrm flipV="1">
          <a:off x="22159595" y="5474676"/>
          <a:ext cx="1269" cy="118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3"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4" name="直線コネクタ 71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106403</xdr:rowOff>
    </xdr:from>
    <xdr:ext cx="534377" cy="259045"/>
    <xdr:sp macro="" textlink="">
      <xdr:nvSpPr>
        <xdr:cNvPr id="715" name="投資及び出資金最大値テキスト"/>
        <xdr:cNvSpPr txBox="1"/>
      </xdr:nvSpPr>
      <xdr:spPr>
        <a:xfrm>
          <a:off x="22212300" y="524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25,812</a:t>
          </a:r>
          <a:endParaRPr kumimoji="1" lang="ja-JP" altLang="en-US" sz="1000" b="1">
            <a:latin typeface="ＭＳ Ｐゴシック"/>
          </a:endParaRPr>
        </a:p>
      </xdr:txBody>
    </xdr:sp>
    <xdr:clientData/>
  </xdr:oneCellAnchor>
  <xdr:twoCellAnchor>
    <xdr:from>
      <xdr:col>32</xdr:col>
      <xdr:colOff>98425</xdr:colOff>
      <xdr:row>31</xdr:row>
      <xdr:rowOff>159726</xdr:rowOff>
    </xdr:from>
    <xdr:to>
      <xdr:col>32</xdr:col>
      <xdr:colOff>276225</xdr:colOff>
      <xdr:row>31</xdr:row>
      <xdr:rowOff>159726</xdr:rowOff>
    </xdr:to>
    <xdr:cxnSp macro="">
      <xdr:nvCxnSpPr>
        <xdr:cNvPr id="716" name="直線コネクタ 715"/>
        <xdr:cNvCxnSpPr/>
      </xdr:nvCxnSpPr>
      <xdr:spPr>
        <a:xfrm>
          <a:off x="22072600" y="547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133207</xdr:rowOff>
    </xdr:from>
    <xdr:to>
      <xdr:col>32</xdr:col>
      <xdr:colOff>187325</xdr:colOff>
      <xdr:row>38</xdr:row>
      <xdr:rowOff>139654</xdr:rowOff>
    </xdr:to>
    <xdr:cxnSp macro="">
      <xdr:nvCxnSpPr>
        <xdr:cNvPr id="717" name="直線コネクタ 716"/>
        <xdr:cNvCxnSpPr/>
      </xdr:nvCxnSpPr>
      <xdr:spPr>
        <a:xfrm>
          <a:off x="21323300" y="6648307"/>
          <a:ext cx="838200" cy="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33870</xdr:rowOff>
    </xdr:from>
    <xdr:ext cx="469744" cy="259045"/>
    <xdr:sp macro="" textlink="">
      <xdr:nvSpPr>
        <xdr:cNvPr id="718" name="投資及び出資金平均値テキスト"/>
        <xdr:cNvSpPr txBox="1"/>
      </xdr:nvSpPr>
      <xdr:spPr>
        <a:xfrm>
          <a:off x="22212300" y="637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10993</xdr:rowOff>
    </xdr:from>
    <xdr:to>
      <xdr:col>32</xdr:col>
      <xdr:colOff>238125</xdr:colOff>
      <xdr:row>38</xdr:row>
      <xdr:rowOff>112593</xdr:rowOff>
    </xdr:to>
    <xdr:sp macro="" textlink="">
      <xdr:nvSpPr>
        <xdr:cNvPr id="719" name="フローチャート : 判断 718"/>
        <xdr:cNvSpPr/>
      </xdr:nvSpPr>
      <xdr:spPr>
        <a:xfrm>
          <a:off x="221107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133207</xdr:rowOff>
    </xdr:from>
    <xdr:to>
      <xdr:col>31</xdr:col>
      <xdr:colOff>34925</xdr:colOff>
      <xdr:row>38</xdr:row>
      <xdr:rowOff>139654</xdr:rowOff>
    </xdr:to>
    <xdr:cxnSp macro="">
      <xdr:nvCxnSpPr>
        <xdr:cNvPr id="720" name="直線コネクタ 719"/>
        <xdr:cNvCxnSpPr/>
      </xdr:nvCxnSpPr>
      <xdr:spPr>
        <a:xfrm flipV="1">
          <a:off x="20434300" y="6648307"/>
          <a:ext cx="889000" cy="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21" name="フローチャート : 判断 720"/>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126743</xdr:rowOff>
    </xdr:from>
    <xdr:ext cx="469744" cy="259045"/>
    <xdr:sp macro="" textlink="">
      <xdr:nvSpPr>
        <xdr:cNvPr id="722" name="テキスト ボックス 721"/>
        <xdr:cNvSpPr txBox="1"/>
      </xdr:nvSpPr>
      <xdr:spPr>
        <a:xfrm>
          <a:off x="21088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139654</xdr:rowOff>
    </xdr:from>
    <xdr:to>
      <xdr:col>29</xdr:col>
      <xdr:colOff>517525</xdr:colOff>
      <xdr:row>38</xdr:row>
      <xdr:rowOff>139654</xdr:rowOff>
    </xdr:to>
    <xdr:cxnSp macro="">
      <xdr:nvCxnSpPr>
        <xdr:cNvPr id="723" name="直線コネクタ 722"/>
        <xdr:cNvCxnSpPr/>
      </xdr:nvCxnSpPr>
      <xdr:spPr>
        <a:xfrm>
          <a:off x="19545300" y="66547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24" name="フローチャート : 判断 723"/>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135475</xdr:rowOff>
    </xdr:from>
    <xdr:ext cx="469744" cy="259045"/>
    <xdr:sp macro="" textlink="">
      <xdr:nvSpPr>
        <xdr:cNvPr id="725" name="テキスト ボックス 724"/>
        <xdr:cNvSpPr txBox="1"/>
      </xdr:nvSpPr>
      <xdr:spPr>
        <a:xfrm>
          <a:off x="20199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139654</xdr:rowOff>
    </xdr:from>
    <xdr:to>
      <xdr:col>28</xdr:col>
      <xdr:colOff>314325</xdr:colOff>
      <xdr:row>38</xdr:row>
      <xdr:rowOff>139654</xdr:rowOff>
    </xdr:to>
    <xdr:cxnSp macro="">
      <xdr:nvCxnSpPr>
        <xdr:cNvPr id="726" name="直線コネクタ 725"/>
        <xdr:cNvCxnSpPr/>
      </xdr:nvCxnSpPr>
      <xdr:spPr>
        <a:xfrm>
          <a:off x="18656300" y="66547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7" name="フローチャート : 判断 726"/>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136938</xdr:rowOff>
    </xdr:from>
    <xdr:ext cx="469744" cy="259045"/>
    <xdr:sp macro="" textlink="">
      <xdr:nvSpPr>
        <xdr:cNvPr id="728" name="テキスト ボックス 727"/>
        <xdr:cNvSpPr txBox="1"/>
      </xdr:nvSpPr>
      <xdr:spPr>
        <a:xfrm>
          <a:off x="19310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9" name="フローチャート : 判断 728"/>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137853</xdr:rowOff>
    </xdr:from>
    <xdr:ext cx="469744" cy="259045"/>
    <xdr:sp macro="" textlink="">
      <xdr:nvSpPr>
        <xdr:cNvPr id="730" name="テキスト ボックス 729"/>
        <xdr:cNvSpPr txBox="1"/>
      </xdr:nvSpPr>
      <xdr:spPr>
        <a:xfrm>
          <a:off x="18421427" y="631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1" name="テキスト ボックス 73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2" name="テキスト ボックス 73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3" name="テキスト ボックス 73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4" name="テキスト ボックス 73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5" name="テキスト ボックス 73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88854</xdr:rowOff>
    </xdr:from>
    <xdr:to>
      <xdr:col>32</xdr:col>
      <xdr:colOff>238125</xdr:colOff>
      <xdr:row>39</xdr:row>
      <xdr:rowOff>19004</xdr:rowOff>
    </xdr:to>
    <xdr:sp macro="" textlink="">
      <xdr:nvSpPr>
        <xdr:cNvPr id="736" name="円/楕円 735"/>
        <xdr:cNvSpPr/>
      </xdr:nvSpPr>
      <xdr:spPr>
        <a:xfrm>
          <a:off x="221107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3781</xdr:rowOff>
    </xdr:from>
    <xdr:ext cx="249299" cy="259045"/>
    <xdr:sp macro="" textlink="">
      <xdr:nvSpPr>
        <xdr:cNvPr id="737" name="投資及び出資金該当値テキスト"/>
        <xdr:cNvSpPr txBox="1"/>
      </xdr:nvSpPr>
      <xdr:spPr>
        <a:xfrm>
          <a:off x="22212300" y="65188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82407</xdr:rowOff>
    </xdr:from>
    <xdr:to>
      <xdr:col>31</xdr:col>
      <xdr:colOff>85725</xdr:colOff>
      <xdr:row>39</xdr:row>
      <xdr:rowOff>12557</xdr:rowOff>
    </xdr:to>
    <xdr:sp macro="" textlink="">
      <xdr:nvSpPr>
        <xdr:cNvPr id="738" name="円/楕円 737"/>
        <xdr:cNvSpPr/>
      </xdr:nvSpPr>
      <xdr:spPr>
        <a:xfrm>
          <a:off x="21272500" y="659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3684</xdr:rowOff>
    </xdr:from>
    <xdr:ext cx="378565" cy="259045"/>
    <xdr:sp macro="" textlink="">
      <xdr:nvSpPr>
        <xdr:cNvPr id="739" name="テキスト ボックス 738"/>
        <xdr:cNvSpPr txBox="1"/>
      </xdr:nvSpPr>
      <xdr:spPr>
        <a:xfrm>
          <a:off x="21134017" y="6690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88854</xdr:rowOff>
    </xdr:from>
    <xdr:to>
      <xdr:col>29</xdr:col>
      <xdr:colOff>568325</xdr:colOff>
      <xdr:row>39</xdr:row>
      <xdr:rowOff>19004</xdr:rowOff>
    </xdr:to>
    <xdr:sp macro="" textlink="">
      <xdr:nvSpPr>
        <xdr:cNvPr id="740" name="円/楕円 739"/>
        <xdr:cNvSpPr/>
      </xdr:nvSpPr>
      <xdr:spPr>
        <a:xfrm>
          <a:off x="20383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10131</xdr:rowOff>
    </xdr:from>
    <xdr:ext cx="249299" cy="259045"/>
    <xdr:sp macro="" textlink="">
      <xdr:nvSpPr>
        <xdr:cNvPr id="741" name="テキスト ボックス 740"/>
        <xdr:cNvSpPr txBox="1"/>
      </xdr:nvSpPr>
      <xdr:spPr>
        <a:xfrm>
          <a:off x="20309649"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88854</xdr:rowOff>
    </xdr:from>
    <xdr:to>
      <xdr:col>28</xdr:col>
      <xdr:colOff>365125</xdr:colOff>
      <xdr:row>39</xdr:row>
      <xdr:rowOff>19004</xdr:rowOff>
    </xdr:to>
    <xdr:sp macro="" textlink="">
      <xdr:nvSpPr>
        <xdr:cNvPr id="742" name="円/楕円 741"/>
        <xdr:cNvSpPr/>
      </xdr:nvSpPr>
      <xdr:spPr>
        <a:xfrm>
          <a:off x="19494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10131</xdr:rowOff>
    </xdr:from>
    <xdr:ext cx="249299" cy="259045"/>
    <xdr:sp macro="" textlink="">
      <xdr:nvSpPr>
        <xdr:cNvPr id="743" name="テキスト ボックス 742"/>
        <xdr:cNvSpPr txBox="1"/>
      </xdr:nvSpPr>
      <xdr:spPr>
        <a:xfrm>
          <a:off x="19420649"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88854</xdr:rowOff>
    </xdr:from>
    <xdr:to>
      <xdr:col>27</xdr:col>
      <xdr:colOff>161925</xdr:colOff>
      <xdr:row>39</xdr:row>
      <xdr:rowOff>19004</xdr:rowOff>
    </xdr:to>
    <xdr:sp macro="" textlink="">
      <xdr:nvSpPr>
        <xdr:cNvPr id="744" name="円/楕円 743"/>
        <xdr:cNvSpPr/>
      </xdr:nvSpPr>
      <xdr:spPr>
        <a:xfrm>
          <a:off x="18605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10131</xdr:rowOff>
    </xdr:from>
    <xdr:ext cx="249299" cy="259045"/>
    <xdr:sp macro="" textlink="">
      <xdr:nvSpPr>
        <xdr:cNvPr id="745" name="テキスト ボックス 744"/>
        <xdr:cNvSpPr txBox="1"/>
      </xdr:nvSpPr>
      <xdr:spPr>
        <a:xfrm>
          <a:off x="18531649"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6" name="正方形/長方形 74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7" name="正方形/長方形 74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8" name="正方形/長方形 74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9" name="正方形/長方形 74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0" name="正方形/長方形 74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1" name="正方形/長方形 75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2" name="正方形/長方形 75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3" name="正方形/長方形 75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4" name="テキスト ボックス 75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5" name="直線コネクタ 75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6" name="直線コネクタ 75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7" name="テキスト ボックス 75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8" name="直線コネクタ 75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9" name="テキスト ボックス 758"/>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0" name="直線コネクタ 75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1" name="テキスト ボックス 76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2" name="直線コネクタ 76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3" name="テキスト ボックス 762"/>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4" name="直線コネクタ 76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5" name="テキスト ボックス 764"/>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7" name="テキスト ボックス 766"/>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83598</xdr:rowOff>
    </xdr:from>
    <xdr:to>
      <xdr:col>32</xdr:col>
      <xdr:colOff>186689</xdr:colOff>
      <xdr:row>59</xdr:row>
      <xdr:rowOff>44450</xdr:rowOff>
    </xdr:to>
    <xdr:cxnSp macro="">
      <xdr:nvCxnSpPr>
        <xdr:cNvPr id="769" name="直線コネクタ 768"/>
        <xdr:cNvCxnSpPr/>
      </xdr:nvCxnSpPr>
      <xdr:spPr>
        <a:xfrm flipV="1">
          <a:off x="22159595" y="8656098"/>
          <a:ext cx="1269" cy="1503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0"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1" name="直線コネクタ 77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30275</xdr:rowOff>
    </xdr:from>
    <xdr:ext cx="534377" cy="259045"/>
    <xdr:sp macro="" textlink="">
      <xdr:nvSpPr>
        <xdr:cNvPr id="772" name="貸付金最大値テキスト"/>
        <xdr:cNvSpPr txBox="1"/>
      </xdr:nvSpPr>
      <xdr:spPr>
        <a:xfrm>
          <a:off x="22212300" y="843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78,945</a:t>
          </a:r>
          <a:endParaRPr kumimoji="1" lang="ja-JP" altLang="en-US" sz="1000" b="1">
            <a:latin typeface="ＭＳ Ｐゴシック"/>
          </a:endParaRPr>
        </a:p>
      </xdr:txBody>
    </xdr:sp>
    <xdr:clientData/>
  </xdr:oneCellAnchor>
  <xdr:twoCellAnchor>
    <xdr:from>
      <xdr:col>32</xdr:col>
      <xdr:colOff>98425</xdr:colOff>
      <xdr:row>50</xdr:row>
      <xdr:rowOff>83598</xdr:rowOff>
    </xdr:from>
    <xdr:to>
      <xdr:col>32</xdr:col>
      <xdr:colOff>276225</xdr:colOff>
      <xdr:row>50</xdr:row>
      <xdr:rowOff>83598</xdr:rowOff>
    </xdr:to>
    <xdr:cxnSp macro="">
      <xdr:nvCxnSpPr>
        <xdr:cNvPr id="773" name="直線コネクタ 772"/>
        <xdr:cNvCxnSpPr/>
      </xdr:nvCxnSpPr>
      <xdr:spPr>
        <a:xfrm>
          <a:off x="22072600" y="86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31991</xdr:rowOff>
    </xdr:from>
    <xdr:to>
      <xdr:col>32</xdr:col>
      <xdr:colOff>187325</xdr:colOff>
      <xdr:row>59</xdr:row>
      <xdr:rowOff>32068</xdr:rowOff>
    </xdr:to>
    <xdr:cxnSp macro="">
      <xdr:nvCxnSpPr>
        <xdr:cNvPr id="774" name="直線コネクタ 773"/>
        <xdr:cNvCxnSpPr/>
      </xdr:nvCxnSpPr>
      <xdr:spPr>
        <a:xfrm flipV="1">
          <a:off x="21323300" y="10147541"/>
          <a:ext cx="8382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62342</xdr:rowOff>
    </xdr:from>
    <xdr:ext cx="469744" cy="259045"/>
    <xdr:sp macro="" textlink="">
      <xdr:nvSpPr>
        <xdr:cNvPr id="775" name="貸付金平均値テキスト"/>
        <xdr:cNvSpPr txBox="1"/>
      </xdr:nvSpPr>
      <xdr:spPr>
        <a:xfrm>
          <a:off x="22212300" y="9834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39465</xdr:rowOff>
    </xdr:from>
    <xdr:to>
      <xdr:col>32</xdr:col>
      <xdr:colOff>238125</xdr:colOff>
      <xdr:row>58</xdr:row>
      <xdr:rowOff>141065</xdr:rowOff>
    </xdr:to>
    <xdr:sp macro="" textlink="">
      <xdr:nvSpPr>
        <xdr:cNvPr id="776" name="フローチャート : 判断 775"/>
        <xdr:cNvSpPr/>
      </xdr:nvSpPr>
      <xdr:spPr>
        <a:xfrm>
          <a:off x="22110700" y="99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32068</xdr:rowOff>
    </xdr:from>
    <xdr:to>
      <xdr:col>31</xdr:col>
      <xdr:colOff>34925</xdr:colOff>
      <xdr:row>59</xdr:row>
      <xdr:rowOff>32144</xdr:rowOff>
    </xdr:to>
    <xdr:cxnSp macro="">
      <xdr:nvCxnSpPr>
        <xdr:cNvPr id="777" name="直線コネクタ 776"/>
        <xdr:cNvCxnSpPr/>
      </xdr:nvCxnSpPr>
      <xdr:spPr>
        <a:xfrm flipV="1">
          <a:off x="20434300" y="10147618"/>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33769</xdr:rowOff>
    </xdr:from>
    <xdr:to>
      <xdr:col>31</xdr:col>
      <xdr:colOff>85725</xdr:colOff>
      <xdr:row>58</xdr:row>
      <xdr:rowOff>135369</xdr:rowOff>
    </xdr:to>
    <xdr:sp macro="" textlink="">
      <xdr:nvSpPr>
        <xdr:cNvPr id="778" name="フローチャート : 判断 777"/>
        <xdr:cNvSpPr/>
      </xdr:nvSpPr>
      <xdr:spPr>
        <a:xfrm>
          <a:off x="21272500" y="997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151896</xdr:rowOff>
    </xdr:from>
    <xdr:ext cx="469744" cy="259045"/>
    <xdr:sp macro="" textlink="">
      <xdr:nvSpPr>
        <xdr:cNvPr id="779" name="テキスト ボックス 778"/>
        <xdr:cNvSpPr txBox="1"/>
      </xdr:nvSpPr>
      <xdr:spPr>
        <a:xfrm>
          <a:off x="21088427" y="975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32144</xdr:rowOff>
    </xdr:from>
    <xdr:to>
      <xdr:col>29</xdr:col>
      <xdr:colOff>517525</xdr:colOff>
      <xdr:row>59</xdr:row>
      <xdr:rowOff>32201</xdr:rowOff>
    </xdr:to>
    <xdr:cxnSp macro="">
      <xdr:nvCxnSpPr>
        <xdr:cNvPr id="780" name="直線コネクタ 779"/>
        <xdr:cNvCxnSpPr/>
      </xdr:nvCxnSpPr>
      <xdr:spPr>
        <a:xfrm flipV="1">
          <a:off x="19545300" y="10147694"/>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27616</xdr:rowOff>
    </xdr:from>
    <xdr:to>
      <xdr:col>29</xdr:col>
      <xdr:colOff>568325</xdr:colOff>
      <xdr:row>58</xdr:row>
      <xdr:rowOff>129216</xdr:rowOff>
    </xdr:to>
    <xdr:sp macro="" textlink="">
      <xdr:nvSpPr>
        <xdr:cNvPr id="781" name="フローチャート : 判断 780"/>
        <xdr:cNvSpPr/>
      </xdr:nvSpPr>
      <xdr:spPr>
        <a:xfrm>
          <a:off x="20383500" y="997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145743</xdr:rowOff>
    </xdr:from>
    <xdr:ext cx="469744" cy="259045"/>
    <xdr:sp macro="" textlink="">
      <xdr:nvSpPr>
        <xdr:cNvPr id="782" name="テキスト ボックス 781"/>
        <xdr:cNvSpPr txBox="1"/>
      </xdr:nvSpPr>
      <xdr:spPr>
        <a:xfrm>
          <a:off x="20199427" y="97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32068</xdr:rowOff>
    </xdr:from>
    <xdr:to>
      <xdr:col>28</xdr:col>
      <xdr:colOff>314325</xdr:colOff>
      <xdr:row>59</xdr:row>
      <xdr:rowOff>32201</xdr:rowOff>
    </xdr:to>
    <xdr:cxnSp macro="">
      <xdr:nvCxnSpPr>
        <xdr:cNvPr id="783" name="直線コネクタ 782"/>
        <xdr:cNvCxnSpPr/>
      </xdr:nvCxnSpPr>
      <xdr:spPr>
        <a:xfrm>
          <a:off x="18656300" y="10147618"/>
          <a:ext cx="8890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25635</xdr:rowOff>
    </xdr:from>
    <xdr:to>
      <xdr:col>28</xdr:col>
      <xdr:colOff>365125</xdr:colOff>
      <xdr:row>58</xdr:row>
      <xdr:rowOff>127235</xdr:rowOff>
    </xdr:to>
    <xdr:sp macro="" textlink="">
      <xdr:nvSpPr>
        <xdr:cNvPr id="784" name="フローチャート : 判断 783"/>
        <xdr:cNvSpPr/>
      </xdr:nvSpPr>
      <xdr:spPr>
        <a:xfrm>
          <a:off x="19494500" y="996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143762</xdr:rowOff>
    </xdr:from>
    <xdr:ext cx="469744" cy="259045"/>
    <xdr:sp macro="" textlink="">
      <xdr:nvSpPr>
        <xdr:cNvPr id="785" name="テキスト ボックス 784"/>
        <xdr:cNvSpPr txBox="1"/>
      </xdr:nvSpPr>
      <xdr:spPr>
        <a:xfrm>
          <a:off x="19310427" y="974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18338</xdr:rowOff>
    </xdr:from>
    <xdr:to>
      <xdr:col>27</xdr:col>
      <xdr:colOff>161925</xdr:colOff>
      <xdr:row>58</xdr:row>
      <xdr:rowOff>119938</xdr:rowOff>
    </xdr:to>
    <xdr:sp macro="" textlink="">
      <xdr:nvSpPr>
        <xdr:cNvPr id="786" name="フローチャート : 判断 785"/>
        <xdr:cNvSpPr/>
      </xdr:nvSpPr>
      <xdr:spPr>
        <a:xfrm>
          <a:off x="18605500" y="996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136465</xdr:rowOff>
    </xdr:from>
    <xdr:ext cx="469744" cy="259045"/>
    <xdr:sp macro="" textlink="">
      <xdr:nvSpPr>
        <xdr:cNvPr id="787" name="テキスト ボックス 786"/>
        <xdr:cNvSpPr txBox="1"/>
      </xdr:nvSpPr>
      <xdr:spPr>
        <a:xfrm>
          <a:off x="18421427" y="973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152641</xdr:rowOff>
    </xdr:from>
    <xdr:to>
      <xdr:col>32</xdr:col>
      <xdr:colOff>238125</xdr:colOff>
      <xdr:row>59</xdr:row>
      <xdr:rowOff>82791</xdr:rowOff>
    </xdr:to>
    <xdr:sp macro="" textlink="">
      <xdr:nvSpPr>
        <xdr:cNvPr id="793" name="円/楕円 792"/>
        <xdr:cNvSpPr/>
      </xdr:nvSpPr>
      <xdr:spPr>
        <a:xfrm>
          <a:off x="22110700" y="1009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67568</xdr:rowOff>
    </xdr:from>
    <xdr:ext cx="378565" cy="259045"/>
    <xdr:sp macro="" textlink="">
      <xdr:nvSpPr>
        <xdr:cNvPr id="794" name="貸付金該当値テキスト"/>
        <xdr:cNvSpPr txBox="1"/>
      </xdr:nvSpPr>
      <xdr:spPr>
        <a:xfrm>
          <a:off x="22212300" y="10011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152718</xdr:rowOff>
    </xdr:from>
    <xdr:to>
      <xdr:col>31</xdr:col>
      <xdr:colOff>85725</xdr:colOff>
      <xdr:row>59</xdr:row>
      <xdr:rowOff>82868</xdr:rowOff>
    </xdr:to>
    <xdr:sp macro="" textlink="">
      <xdr:nvSpPr>
        <xdr:cNvPr id="795" name="円/楕円 794"/>
        <xdr:cNvSpPr/>
      </xdr:nvSpPr>
      <xdr:spPr>
        <a:xfrm>
          <a:off x="21272500" y="1009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73995</xdr:rowOff>
    </xdr:from>
    <xdr:ext cx="378565" cy="259045"/>
    <xdr:sp macro="" textlink="">
      <xdr:nvSpPr>
        <xdr:cNvPr id="796" name="テキスト ボックス 795"/>
        <xdr:cNvSpPr txBox="1"/>
      </xdr:nvSpPr>
      <xdr:spPr>
        <a:xfrm>
          <a:off x="21134017" y="10189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152794</xdr:rowOff>
    </xdr:from>
    <xdr:to>
      <xdr:col>29</xdr:col>
      <xdr:colOff>568325</xdr:colOff>
      <xdr:row>59</xdr:row>
      <xdr:rowOff>82944</xdr:rowOff>
    </xdr:to>
    <xdr:sp macro="" textlink="">
      <xdr:nvSpPr>
        <xdr:cNvPr id="797" name="円/楕円 796"/>
        <xdr:cNvSpPr/>
      </xdr:nvSpPr>
      <xdr:spPr>
        <a:xfrm>
          <a:off x="20383500" y="1009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74071</xdr:rowOff>
    </xdr:from>
    <xdr:ext cx="378565" cy="259045"/>
    <xdr:sp macro="" textlink="">
      <xdr:nvSpPr>
        <xdr:cNvPr id="798" name="テキスト ボックス 797"/>
        <xdr:cNvSpPr txBox="1"/>
      </xdr:nvSpPr>
      <xdr:spPr>
        <a:xfrm>
          <a:off x="20245017" y="10189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152851</xdr:rowOff>
    </xdr:from>
    <xdr:to>
      <xdr:col>28</xdr:col>
      <xdr:colOff>365125</xdr:colOff>
      <xdr:row>59</xdr:row>
      <xdr:rowOff>83001</xdr:rowOff>
    </xdr:to>
    <xdr:sp macro="" textlink="">
      <xdr:nvSpPr>
        <xdr:cNvPr id="799" name="円/楕円 798"/>
        <xdr:cNvSpPr/>
      </xdr:nvSpPr>
      <xdr:spPr>
        <a:xfrm>
          <a:off x="19494500" y="1009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74128</xdr:rowOff>
    </xdr:from>
    <xdr:ext cx="378565" cy="259045"/>
    <xdr:sp macro="" textlink="">
      <xdr:nvSpPr>
        <xdr:cNvPr id="800" name="テキスト ボックス 799"/>
        <xdr:cNvSpPr txBox="1"/>
      </xdr:nvSpPr>
      <xdr:spPr>
        <a:xfrm>
          <a:off x="19356017" y="10189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152718</xdr:rowOff>
    </xdr:from>
    <xdr:to>
      <xdr:col>27</xdr:col>
      <xdr:colOff>161925</xdr:colOff>
      <xdr:row>59</xdr:row>
      <xdr:rowOff>82868</xdr:rowOff>
    </xdr:to>
    <xdr:sp macro="" textlink="">
      <xdr:nvSpPr>
        <xdr:cNvPr id="801" name="円/楕円 800"/>
        <xdr:cNvSpPr/>
      </xdr:nvSpPr>
      <xdr:spPr>
        <a:xfrm>
          <a:off x="18605500" y="1009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73995</xdr:rowOff>
    </xdr:from>
    <xdr:ext cx="378565" cy="259045"/>
    <xdr:sp macro="" textlink="">
      <xdr:nvSpPr>
        <xdr:cNvPr id="802" name="テキスト ボックス 801"/>
        <xdr:cNvSpPr txBox="1"/>
      </xdr:nvSpPr>
      <xdr:spPr>
        <a:xfrm>
          <a:off x="18467017" y="10189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70/119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46,844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1" name="テキスト ボックス 82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139643</xdr:rowOff>
    </xdr:from>
    <xdr:to>
      <xdr:col>32</xdr:col>
      <xdr:colOff>186689</xdr:colOff>
      <xdr:row>77</xdr:row>
      <xdr:rowOff>153969</xdr:rowOff>
    </xdr:to>
    <xdr:cxnSp macro="">
      <xdr:nvCxnSpPr>
        <xdr:cNvPr id="827" name="直線コネクタ 826"/>
        <xdr:cNvCxnSpPr/>
      </xdr:nvCxnSpPr>
      <xdr:spPr>
        <a:xfrm flipV="1">
          <a:off x="22159595" y="12141143"/>
          <a:ext cx="1269" cy="121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157796</xdr:rowOff>
    </xdr:from>
    <xdr:ext cx="534377" cy="259045"/>
    <xdr:sp macro="" textlink="">
      <xdr:nvSpPr>
        <xdr:cNvPr id="828" name="繰出金最小値テキスト"/>
        <xdr:cNvSpPr txBox="1"/>
      </xdr:nvSpPr>
      <xdr:spPr>
        <a:xfrm>
          <a:off x="22212300" y="133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32,251</a:t>
          </a:r>
          <a:endParaRPr kumimoji="1" lang="ja-JP" altLang="en-US" sz="1000" b="1">
            <a:latin typeface="ＭＳ Ｐゴシック"/>
          </a:endParaRPr>
        </a:p>
      </xdr:txBody>
    </xdr:sp>
    <xdr:clientData/>
  </xdr:oneCellAnchor>
  <xdr:twoCellAnchor>
    <xdr:from>
      <xdr:col>32</xdr:col>
      <xdr:colOff>98425</xdr:colOff>
      <xdr:row>77</xdr:row>
      <xdr:rowOff>153969</xdr:rowOff>
    </xdr:from>
    <xdr:to>
      <xdr:col>32</xdr:col>
      <xdr:colOff>276225</xdr:colOff>
      <xdr:row>77</xdr:row>
      <xdr:rowOff>153969</xdr:rowOff>
    </xdr:to>
    <xdr:cxnSp macro="">
      <xdr:nvCxnSpPr>
        <xdr:cNvPr id="829" name="直線コネクタ 828"/>
        <xdr:cNvCxnSpPr/>
      </xdr:nvCxnSpPr>
      <xdr:spPr>
        <a:xfrm>
          <a:off x="22072600" y="13355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86320</xdr:rowOff>
    </xdr:from>
    <xdr:ext cx="534377" cy="259045"/>
    <xdr:sp macro="" textlink="">
      <xdr:nvSpPr>
        <xdr:cNvPr id="830" name="繰出金最大値テキスト"/>
        <xdr:cNvSpPr txBox="1"/>
      </xdr:nvSpPr>
      <xdr:spPr>
        <a:xfrm>
          <a:off x="22212300" y="1191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96,003</a:t>
          </a:r>
          <a:endParaRPr kumimoji="1" lang="ja-JP" altLang="en-US" sz="1000" b="1">
            <a:latin typeface="ＭＳ Ｐゴシック"/>
          </a:endParaRPr>
        </a:p>
      </xdr:txBody>
    </xdr:sp>
    <xdr:clientData/>
  </xdr:oneCellAnchor>
  <xdr:twoCellAnchor>
    <xdr:from>
      <xdr:col>32</xdr:col>
      <xdr:colOff>98425</xdr:colOff>
      <xdr:row>70</xdr:row>
      <xdr:rowOff>139643</xdr:rowOff>
    </xdr:from>
    <xdr:to>
      <xdr:col>32</xdr:col>
      <xdr:colOff>276225</xdr:colOff>
      <xdr:row>70</xdr:row>
      <xdr:rowOff>139643</xdr:rowOff>
    </xdr:to>
    <xdr:cxnSp macro="">
      <xdr:nvCxnSpPr>
        <xdr:cNvPr id="831" name="直線コネクタ 830"/>
        <xdr:cNvCxnSpPr/>
      </xdr:nvCxnSpPr>
      <xdr:spPr>
        <a:xfrm>
          <a:off x="22072600" y="1214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115201</xdr:rowOff>
    </xdr:from>
    <xdr:to>
      <xdr:col>32</xdr:col>
      <xdr:colOff>187325</xdr:colOff>
      <xdr:row>75</xdr:row>
      <xdr:rowOff>540</xdr:rowOff>
    </xdr:to>
    <xdr:cxnSp macro="">
      <xdr:nvCxnSpPr>
        <xdr:cNvPr id="832" name="直線コネクタ 831"/>
        <xdr:cNvCxnSpPr/>
      </xdr:nvCxnSpPr>
      <xdr:spPr>
        <a:xfrm flipV="1">
          <a:off x="21323300" y="12802501"/>
          <a:ext cx="838200" cy="5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59142</xdr:rowOff>
    </xdr:from>
    <xdr:ext cx="534377" cy="259045"/>
    <xdr:sp macro="" textlink="">
      <xdr:nvSpPr>
        <xdr:cNvPr id="833" name="繰出金平均値テキスト"/>
        <xdr:cNvSpPr txBox="1"/>
      </xdr:nvSpPr>
      <xdr:spPr>
        <a:xfrm>
          <a:off x="22212300" y="12574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36265</xdr:rowOff>
    </xdr:from>
    <xdr:to>
      <xdr:col>32</xdr:col>
      <xdr:colOff>238125</xdr:colOff>
      <xdr:row>74</xdr:row>
      <xdr:rowOff>137865</xdr:rowOff>
    </xdr:to>
    <xdr:sp macro="" textlink="">
      <xdr:nvSpPr>
        <xdr:cNvPr id="834" name="フローチャート : 判断 833"/>
        <xdr:cNvSpPr/>
      </xdr:nvSpPr>
      <xdr:spPr>
        <a:xfrm>
          <a:off x="221107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540</xdr:rowOff>
    </xdr:from>
    <xdr:to>
      <xdr:col>31</xdr:col>
      <xdr:colOff>34925</xdr:colOff>
      <xdr:row>75</xdr:row>
      <xdr:rowOff>65310</xdr:rowOff>
    </xdr:to>
    <xdr:cxnSp macro="">
      <xdr:nvCxnSpPr>
        <xdr:cNvPr id="835" name="直線コネクタ 834"/>
        <xdr:cNvCxnSpPr/>
      </xdr:nvCxnSpPr>
      <xdr:spPr>
        <a:xfrm flipV="1">
          <a:off x="20434300" y="1285929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112617</xdr:rowOff>
    </xdr:from>
    <xdr:to>
      <xdr:col>31</xdr:col>
      <xdr:colOff>85725</xdr:colOff>
      <xdr:row>75</xdr:row>
      <xdr:rowOff>42767</xdr:rowOff>
    </xdr:to>
    <xdr:sp macro="" textlink="">
      <xdr:nvSpPr>
        <xdr:cNvPr id="836" name="フローチャート : 判断 835"/>
        <xdr:cNvSpPr/>
      </xdr:nvSpPr>
      <xdr:spPr>
        <a:xfrm>
          <a:off x="21272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59294</xdr:rowOff>
    </xdr:from>
    <xdr:ext cx="534377" cy="259045"/>
    <xdr:sp macro="" textlink="">
      <xdr:nvSpPr>
        <xdr:cNvPr id="837" name="テキスト ボックス 836"/>
        <xdr:cNvSpPr txBox="1"/>
      </xdr:nvSpPr>
      <xdr:spPr>
        <a:xfrm>
          <a:off x="21056111" y="125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65310</xdr:rowOff>
    </xdr:from>
    <xdr:to>
      <xdr:col>29</xdr:col>
      <xdr:colOff>517525</xdr:colOff>
      <xdr:row>75</xdr:row>
      <xdr:rowOff>90075</xdr:rowOff>
    </xdr:to>
    <xdr:cxnSp macro="">
      <xdr:nvCxnSpPr>
        <xdr:cNvPr id="838" name="直線コネクタ 837"/>
        <xdr:cNvCxnSpPr/>
      </xdr:nvCxnSpPr>
      <xdr:spPr>
        <a:xfrm flipV="1">
          <a:off x="19545300" y="1292406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127095</xdr:rowOff>
    </xdr:from>
    <xdr:to>
      <xdr:col>29</xdr:col>
      <xdr:colOff>568325</xdr:colOff>
      <xdr:row>75</xdr:row>
      <xdr:rowOff>57245</xdr:rowOff>
    </xdr:to>
    <xdr:sp macro="" textlink="">
      <xdr:nvSpPr>
        <xdr:cNvPr id="839" name="フローチャート : 判断 838"/>
        <xdr:cNvSpPr/>
      </xdr:nvSpPr>
      <xdr:spPr>
        <a:xfrm>
          <a:off x="20383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73772</xdr:rowOff>
    </xdr:from>
    <xdr:ext cx="534377" cy="259045"/>
    <xdr:sp macro="" textlink="">
      <xdr:nvSpPr>
        <xdr:cNvPr id="840" name="テキスト ボックス 839"/>
        <xdr:cNvSpPr txBox="1"/>
      </xdr:nvSpPr>
      <xdr:spPr>
        <a:xfrm>
          <a:off x="20167111" y="1258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90075</xdr:rowOff>
    </xdr:from>
    <xdr:to>
      <xdr:col>28</xdr:col>
      <xdr:colOff>314325</xdr:colOff>
      <xdr:row>75</xdr:row>
      <xdr:rowOff>149130</xdr:rowOff>
    </xdr:to>
    <xdr:cxnSp macro="">
      <xdr:nvCxnSpPr>
        <xdr:cNvPr id="841" name="直線コネクタ 840"/>
        <xdr:cNvCxnSpPr/>
      </xdr:nvCxnSpPr>
      <xdr:spPr>
        <a:xfrm flipV="1">
          <a:off x="18656300" y="1294882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158070</xdr:rowOff>
    </xdr:from>
    <xdr:to>
      <xdr:col>28</xdr:col>
      <xdr:colOff>365125</xdr:colOff>
      <xdr:row>75</xdr:row>
      <xdr:rowOff>88220</xdr:rowOff>
    </xdr:to>
    <xdr:sp macro="" textlink="">
      <xdr:nvSpPr>
        <xdr:cNvPr id="842" name="フローチャート : 判断 841"/>
        <xdr:cNvSpPr/>
      </xdr:nvSpPr>
      <xdr:spPr>
        <a:xfrm>
          <a:off x="19494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104747</xdr:rowOff>
    </xdr:from>
    <xdr:ext cx="534377" cy="259045"/>
    <xdr:sp macro="" textlink="">
      <xdr:nvSpPr>
        <xdr:cNvPr id="843" name="テキスト ボックス 842"/>
        <xdr:cNvSpPr txBox="1"/>
      </xdr:nvSpPr>
      <xdr:spPr>
        <a:xfrm>
          <a:off x="19278111" y="1262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25388</xdr:rowOff>
    </xdr:from>
    <xdr:to>
      <xdr:col>27</xdr:col>
      <xdr:colOff>161925</xdr:colOff>
      <xdr:row>75</xdr:row>
      <xdr:rowOff>126988</xdr:rowOff>
    </xdr:to>
    <xdr:sp macro="" textlink="">
      <xdr:nvSpPr>
        <xdr:cNvPr id="844" name="フローチャート : 判断 843"/>
        <xdr:cNvSpPr/>
      </xdr:nvSpPr>
      <xdr:spPr>
        <a:xfrm>
          <a:off x="18605500" y="128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143515</xdr:rowOff>
    </xdr:from>
    <xdr:ext cx="534377" cy="259045"/>
    <xdr:sp macro="" textlink="">
      <xdr:nvSpPr>
        <xdr:cNvPr id="845" name="テキスト ボックス 844"/>
        <xdr:cNvSpPr txBox="1"/>
      </xdr:nvSpPr>
      <xdr:spPr>
        <a:xfrm>
          <a:off x="18389111" y="1265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64401</xdr:rowOff>
    </xdr:from>
    <xdr:to>
      <xdr:col>32</xdr:col>
      <xdr:colOff>238125</xdr:colOff>
      <xdr:row>74</xdr:row>
      <xdr:rowOff>166001</xdr:rowOff>
    </xdr:to>
    <xdr:sp macro="" textlink="">
      <xdr:nvSpPr>
        <xdr:cNvPr id="851" name="円/楕円 850"/>
        <xdr:cNvSpPr/>
      </xdr:nvSpPr>
      <xdr:spPr>
        <a:xfrm>
          <a:off x="22110700" y="1275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42828</xdr:rowOff>
    </xdr:from>
    <xdr:ext cx="534377" cy="259045"/>
    <xdr:sp macro="" textlink="">
      <xdr:nvSpPr>
        <xdr:cNvPr id="852" name="繰出金該当値テキスト"/>
        <xdr:cNvSpPr txBox="1"/>
      </xdr:nvSpPr>
      <xdr:spPr>
        <a:xfrm>
          <a:off x="22212300" y="12730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61,286</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121190</xdr:rowOff>
    </xdr:from>
    <xdr:to>
      <xdr:col>31</xdr:col>
      <xdr:colOff>85725</xdr:colOff>
      <xdr:row>75</xdr:row>
      <xdr:rowOff>51340</xdr:rowOff>
    </xdr:to>
    <xdr:sp macro="" textlink="">
      <xdr:nvSpPr>
        <xdr:cNvPr id="853" name="円/楕円 852"/>
        <xdr:cNvSpPr/>
      </xdr:nvSpPr>
      <xdr:spPr>
        <a:xfrm>
          <a:off x="21272500" y="1280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42467</xdr:rowOff>
    </xdr:from>
    <xdr:ext cx="534377" cy="259045"/>
    <xdr:sp macro="" textlink="">
      <xdr:nvSpPr>
        <xdr:cNvPr id="854" name="テキスト ボックス 853"/>
        <xdr:cNvSpPr txBox="1"/>
      </xdr:nvSpPr>
      <xdr:spPr>
        <a:xfrm>
          <a:off x="21056111" y="1290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58,305</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14510</xdr:rowOff>
    </xdr:from>
    <xdr:to>
      <xdr:col>29</xdr:col>
      <xdr:colOff>568325</xdr:colOff>
      <xdr:row>75</xdr:row>
      <xdr:rowOff>116110</xdr:rowOff>
    </xdr:to>
    <xdr:sp macro="" textlink="">
      <xdr:nvSpPr>
        <xdr:cNvPr id="855" name="円/楕円 854"/>
        <xdr:cNvSpPr/>
      </xdr:nvSpPr>
      <xdr:spPr>
        <a:xfrm>
          <a:off x="20383500" y="1287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107237</xdr:rowOff>
    </xdr:from>
    <xdr:ext cx="534377" cy="259045"/>
    <xdr:sp macro="" textlink="">
      <xdr:nvSpPr>
        <xdr:cNvPr id="856" name="テキスト ボックス 855"/>
        <xdr:cNvSpPr txBox="1"/>
      </xdr:nvSpPr>
      <xdr:spPr>
        <a:xfrm>
          <a:off x="20167111" y="1296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54,905</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39275</xdr:rowOff>
    </xdr:from>
    <xdr:to>
      <xdr:col>28</xdr:col>
      <xdr:colOff>365125</xdr:colOff>
      <xdr:row>75</xdr:row>
      <xdr:rowOff>140875</xdr:rowOff>
    </xdr:to>
    <xdr:sp macro="" textlink="">
      <xdr:nvSpPr>
        <xdr:cNvPr id="857" name="円/楕円 856"/>
        <xdr:cNvSpPr/>
      </xdr:nvSpPr>
      <xdr:spPr>
        <a:xfrm>
          <a:off x="19494500" y="1289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132002</xdr:rowOff>
    </xdr:from>
    <xdr:ext cx="534377" cy="259045"/>
    <xdr:sp macro="" textlink="">
      <xdr:nvSpPr>
        <xdr:cNvPr id="858" name="テキスト ボックス 857"/>
        <xdr:cNvSpPr txBox="1"/>
      </xdr:nvSpPr>
      <xdr:spPr>
        <a:xfrm>
          <a:off x="19278111" y="12990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53,605</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98330</xdr:rowOff>
    </xdr:from>
    <xdr:to>
      <xdr:col>27</xdr:col>
      <xdr:colOff>161925</xdr:colOff>
      <xdr:row>76</xdr:row>
      <xdr:rowOff>28479</xdr:rowOff>
    </xdr:to>
    <xdr:sp macro="" textlink="">
      <xdr:nvSpPr>
        <xdr:cNvPr id="859" name="円/楕円 858"/>
        <xdr:cNvSpPr/>
      </xdr:nvSpPr>
      <xdr:spPr>
        <a:xfrm>
          <a:off x="18605500" y="1295708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19607</xdr:rowOff>
    </xdr:from>
    <xdr:ext cx="534377" cy="259045"/>
    <xdr:sp macro="" textlink="">
      <xdr:nvSpPr>
        <xdr:cNvPr id="860" name="テキスト ボックス 859"/>
        <xdr:cNvSpPr txBox="1"/>
      </xdr:nvSpPr>
      <xdr:spPr>
        <a:xfrm>
          <a:off x="18389111" y="1304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50,505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71" name="直線コネクタ 870"/>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72" name="テキスト ボックス 871"/>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73" name="直線コネクタ 872"/>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144434</xdr:rowOff>
    </xdr:from>
    <xdr:ext cx="467179" cy="259045"/>
    <xdr:sp macro="" textlink="">
      <xdr:nvSpPr>
        <xdr:cNvPr id="874" name="テキスト ボックス 873"/>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5" name="直線コネクタ 874"/>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94</xdr:row>
      <xdr:rowOff>160763</xdr:rowOff>
    </xdr:from>
    <xdr:ext cx="467179" cy="259045"/>
    <xdr:sp macro="" textlink="">
      <xdr:nvSpPr>
        <xdr:cNvPr id="876" name="テキスト ボックス 875"/>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7" name="直線コネクタ 876"/>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5641</xdr:rowOff>
    </xdr:from>
    <xdr:ext cx="467179" cy="259045"/>
    <xdr:sp macro="" textlink="">
      <xdr:nvSpPr>
        <xdr:cNvPr id="878" name="テキスト ボックス 877"/>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9" name="直線コネクタ 878"/>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21970</xdr:rowOff>
    </xdr:from>
    <xdr:ext cx="467179" cy="259045"/>
    <xdr:sp macro="" textlink="">
      <xdr:nvSpPr>
        <xdr:cNvPr id="880" name="テキスト ボックス 879"/>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81" name="直線コネクタ 880"/>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38298</xdr:rowOff>
    </xdr:from>
    <xdr:ext cx="531299" cy="259045"/>
    <xdr:sp macro="" textlink="">
      <xdr:nvSpPr>
        <xdr:cNvPr id="882" name="テキスト ボックス 881"/>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3" name="直線コネクタ 88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84" name="テキスト ボックス 883"/>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90</xdr:row>
      <xdr:rowOff>96593</xdr:rowOff>
    </xdr:from>
    <xdr:to>
      <xdr:col>32</xdr:col>
      <xdr:colOff>186689</xdr:colOff>
      <xdr:row>99</xdr:row>
      <xdr:rowOff>98879</xdr:rowOff>
    </xdr:to>
    <xdr:cxnSp macro="">
      <xdr:nvCxnSpPr>
        <xdr:cNvPr id="886" name="直線コネクタ 885"/>
        <xdr:cNvCxnSpPr/>
      </xdr:nvCxnSpPr>
      <xdr:spPr>
        <a:xfrm flipV="1">
          <a:off x="22159595" y="1552709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144199</xdr:rowOff>
    </xdr:from>
    <xdr:ext cx="249299" cy="259045"/>
    <xdr:sp macro="" textlink="">
      <xdr:nvSpPr>
        <xdr:cNvPr id="887" name="前年度繰上充用金最小値テキスト"/>
        <xdr:cNvSpPr txBox="1"/>
      </xdr:nvSpPr>
      <xdr:spPr>
        <a:xfrm>
          <a:off x="22212300" y="17117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8" name="直線コネクタ 887"/>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89</xdr:row>
      <xdr:rowOff>43270</xdr:rowOff>
    </xdr:from>
    <xdr:ext cx="469744" cy="259045"/>
    <xdr:sp macro="" textlink="">
      <xdr:nvSpPr>
        <xdr:cNvPr id="889" name="前年度繰上充用金最大値テキスト"/>
        <xdr:cNvSpPr txBox="1"/>
      </xdr:nvSpPr>
      <xdr:spPr>
        <a:xfrm>
          <a:off x="22212300" y="1530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90</xdr:row>
      <xdr:rowOff>96593</xdr:rowOff>
    </xdr:from>
    <xdr:to>
      <xdr:col>32</xdr:col>
      <xdr:colOff>276225</xdr:colOff>
      <xdr:row>90</xdr:row>
      <xdr:rowOff>96593</xdr:rowOff>
    </xdr:to>
    <xdr:cxnSp macro="">
      <xdr:nvCxnSpPr>
        <xdr:cNvPr id="890" name="直線コネクタ 889"/>
        <xdr:cNvCxnSpPr/>
      </xdr:nvCxnSpPr>
      <xdr:spPr>
        <a:xfrm>
          <a:off x="22072600" y="1552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91" name="直線コネクタ 890"/>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61648</xdr:rowOff>
    </xdr:from>
    <xdr:ext cx="313932" cy="259045"/>
    <xdr:sp macro="" textlink="">
      <xdr:nvSpPr>
        <xdr:cNvPr id="892" name="前年度繰上充用金平均値テキスト"/>
        <xdr:cNvSpPr txBox="1"/>
      </xdr:nvSpPr>
      <xdr:spPr>
        <a:xfrm>
          <a:off x="22212300" y="16863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38771</xdr:rowOff>
    </xdr:from>
    <xdr:to>
      <xdr:col>32</xdr:col>
      <xdr:colOff>238125</xdr:colOff>
      <xdr:row>99</xdr:row>
      <xdr:rowOff>140371</xdr:rowOff>
    </xdr:to>
    <xdr:sp macro="" textlink="">
      <xdr:nvSpPr>
        <xdr:cNvPr id="893" name="フローチャート : 判断 892"/>
        <xdr:cNvSpPr/>
      </xdr:nvSpPr>
      <xdr:spPr>
        <a:xfrm>
          <a:off x="22110700" y="1701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4" name="直線コネクタ 893"/>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42690</xdr:rowOff>
    </xdr:from>
    <xdr:to>
      <xdr:col>31</xdr:col>
      <xdr:colOff>85725</xdr:colOff>
      <xdr:row>99</xdr:row>
      <xdr:rowOff>144290</xdr:rowOff>
    </xdr:to>
    <xdr:sp macro="" textlink="">
      <xdr:nvSpPr>
        <xdr:cNvPr id="895" name="フローチャート : 判断 894"/>
        <xdr:cNvSpPr/>
      </xdr:nvSpPr>
      <xdr:spPr>
        <a:xfrm>
          <a:off x="21272500" y="1701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160817</xdr:rowOff>
    </xdr:from>
    <xdr:ext cx="313932" cy="259045"/>
    <xdr:sp macro="" textlink="">
      <xdr:nvSpPr>
        <xdr:cNvPr id="896" name="テキスト ボックス 895"/>
        <xdr:cNvSpPr txBox="1"/>
      </xdr:nvSpPr>
      <xdr:spPr>
        <a:xfrm>
          <a:off x="21166333" y="16791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7" name="直線コネクタ 896"/>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43833</xdr:rowOff>
    </xdr:from>
    <xdr:to>
      <xdr:col>29</xdr:col>
      <xdr:colOff>568325</xdr:colOff>
      <xdr:row>99</xdr:row>
      <xdr:rowOff>145433</xdr:rowOff>
    </xdr:to>
    <xdr:sp macro="" textlink="">
      <xdr:nvSpPr>
        <xdr:cNvPr id="898" name="フローチャート : 判断 897"/>
        <xdr:cNvSpPr/>
      </xdr:nvSpPr>
      <xdr:spPr>
        <a:xfrm>
          <a:off x="20383500" y="1701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161960</xdr:rowOff>
    </xdr:from>
    <xdr:ext cx="313932" cy="259045"/>
    <xdr:sp macro="" textlink="">
      <xdr:nvSpPr>
        <xdr:cNvPr id="899" name="テキスト ボックス 898"/>
        <xdr:cNvSpPr txBox="1"/>
      </xdr:nvSpPr>
      <xdr:spPr>
        <a:xfrm>
          <a:off x="20277333" y="16792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900" name="直線コネクタ 899"/>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45465</xdr:rowOff>
    </xdr:from>
    <xdr:to>
      <xdr:col>28</xdr:col>
      <xdr:colOff>365125</xdr:colOff>
      <xdr:row>99</xdr:row>
      <xdr:rowOff>147065</xdr:rowOff>
    </xdr:to>
    <xdr:sp macro="" textlink="">
      <xdr:nvSpPr>
        <xdr:cNvPr id="901" name="フローチャート : 判断 900"/>
        <xdr:cNvSpPr/>
      </xdr:nvSpPr>
      <xdr:spPr>
        <a:xfrm>
          <a:off x="19494500" y="1701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163592</xdr:rowOff>
    </xdr:from>
    <xdr:ext cx="313932" cy="259045"/>
    <xdr:sp macro="" textlink="">
      <xdr:nvSpPr>
        <xdr:cNvPr id="902" name="テキスト ボックス 901"/>
        <xdr:cNvSpPr txBox="1"/>
      </xdr:nvSpPr>
      <xdr:spPr>
        <a:xfrm>
          <a:off x="19388333" y="167942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99</xdr:row>
      <xdr:rowOff>40894</xdr:rowOff>
    </xdr:from>
    <xdr:to>
      <xdr:col>27</xdr:col>
      <xdr:colOff>161925</xdr:colOff>
      <xdr:row>99</xdr:row>
      <xdr:rowOff>142494</xdr:rowOff>
    </xdr:to>
    <xdr:sp macro="" textlink="">
      <xdr:nvSpPr>
        <xdr:cNvPr id="903" name="フローチャート : 判断 902"/>
        <xdr:cNvSpPr/>
      </xdr:nvSpPr>
      <xdr:spPr>
        <a:xfrm>
          <a:off x="18605500" y="1701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159021</xdr:rowOff>
    </xdr:from>
    <xdr:ext cx="313932" cy="259045"/>
    <xdr:sp macro="" textlink="">
      <xdr:nvSpPr>
        <xdr:cNvPr id="904" name="テキスト ボックス 903"/>
        <xdr:cNvSpPr txBox="1"/>
      </xdr:nvSpPr>
      <xdr:spPr>
        <a:xfrm>
          <a:off x="18499333" y="16789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5" name="テキスト ボックス 90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6" name="テキスト ボックス 90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7" name="テキスト ボックス 90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8" name="テキスト ボックス 90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9" name="テキスト ボックス 90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10" name="円/楕円 909"/>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99</xdr:row>
      <xdr:rowOff>17199</xdr:rowOff>
    </xdr:from>
    <xdr:ext cx="249299" cy="259045"/>
    <xdr:sp macro="" textlink="">
      <xdr:nvSpPr>
        <xdr:cNvPr id="911" name="前年度繰上充用金該当値テキスト"/>
        <xdr:cNvSpPr txBox="1"/>
      </xdr:nvSpPr>
      <xdr:spPr>
        <a:xfrm>
          <a:off x="22212300" y="16990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12" name="円/楕円 911"/>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13" name="テキスト ボックス 912"/>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4" name="円/楕円 913"/>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15" name="テキスト ボックス 914"/>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6" name="円/楕円 915"/>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7" name="テキスト ボックス 916"/>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8" name="円/楕円 917"/>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9" name="テキスト ボックス 918"/>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歳出決算総額　</a:t>
          </a:r>
          <a:r>
            <a:rPr kumimoji="1" lang="en-US" altLang="ja-JP" sz="1300">
              <a:latin typeface="ＭＳ Ｐゴシック"/>
            </a:rPr>
            <a:t>14,978</a:t>
          </a:r>
          <a:r>
            <a:rPr kumimoji="1" lang="ja-JP" altLang="en-US" sz="1300">
              <a:latin typeface="ＭＳ Ｐゴシック"/>
            </a:rPr>
            <a:t>百万円（</a:t>
          </a:r>
          <a:r>
            <a:rPr kumimoji="1" lang="en-US" altLang="ja-JP" sz="1300">
              <a:latin typeface="ＭＳ Ｐゴシック"/>
            </a:rPr>
            <a:t>H27</a:t>
          </a:r>
          <a:r>
            <a:rPr kumimoji="1" lang="ja-JP" altLang="en-US" sz="1300">
              <a:latin typeface="ＭＳ Ｐゴシック"/>
            </a:rPr>
            <a:t>決算）、住民一人当たりにして </a:t>
          </a:r>
          <a:r>
            <a:rPr kumimoji="1" lang="en-US" altLang="ja-JP" sz="1300">
              <a:latin typeface="ＭＳ Ｐゴシック"/>
            </a:rPr>
            <a:t>425,828</a:t>
          </a:r>
          <a:r>
            <a:rPr kumimoji="1" lang="ja-JP" altLang="en-US" sz="1300">
              <a:latin typeface="ＭＳ Ｐゴシック"/>
            </a:rPr>
            <a:t>円となっている。構成項目の一つである人件費については、</a:t>
          </a:r>
          <a:r>
            <a:rPr kumimoji="1" lang="ja-JP" altLang="ja-JP" sz="1300">
              <a:solidFill>
                <a:schemeClr val="dk1"/>
              </a:solidFill>
              <a:effectLst/>
              <a:latin typeface="+mn-lt"/>
              <a:ea typeface="+mn-ea"/>
              <a:cs typeface="+mn-cs"/>
            </a:rPr>
            <a:t>市町村合併以降の計画的な職員数削減による人件費の抑制を行ったことで、類似団体と比較して低くなっている。今後も</a:t>
          </a:r>
          <a:r>
            <a:rPr kumimoji="1" lang="ja-JP" altLang="en-US" sz="1300">
              <a:solidFill>
                <a:schemeClr val="dk1"/>
              </a:solidFill>
              <a:effectLst/>
              <a:latin typeface="+mn-lt"/>
              <a:ea typeface="+mn-ea"/>
              <a:cs typeface="+mn-cs"/>
            </a:rPr>
            <a:t>引き続き、</a:t>
          </a:r>
          <a:r>
            <a:rPr kumimoji="1" lang="ja-JP" altLang="ja-JP" sz="1300">
              <a:solidFill>
                <a:schemeClr val="dk1"/>
              </a:solidFill>
              <a:effectLst/>
              <a:latin typeface="+mn-lt"/>
              <a:ea typeface="+mn-ea"/>
              <a:cs typeface="+mn-cs"/>
            </a:rPr>
            <a:t>本巣市定員適正化計画によ</a:t>
          </a:r>
          <a:r>
            <a:rPr kumimoji="1" lang="ja-JP" altLang="en-US" sz="1300">
              <a:solidFill>
                <a:schemeClr val="dk1"/>
              </a:solidFill>
              <a:effectLst/>
              <a:latin typeface="+mn-lt"/>
              <a:ea typeface="+mn-ea"/>
              <a:cs typeface="+mn-cs"/>
            </a:rPr>
            <a:t>る</a:t>
          </a:r>
          <a:r>
            <a:rPr kumimoji="1" lang="ja-JP" altLang="ja-JP" sz="1300">
              <a:solidFill>
                <a:schemeClr val="dk1"/>
              </a:solidFill>
              <a:effectLst/>
              <a:latin typeface="+mn-lt"/>
              <a:ea typeface="+mn-ea"/>
              <a:cs typeface="+mn-cs"/>
            </a:rPr>
            <a:t>定員管理・給与の適正化を図り、人件費の抑制に努める。</a:t>
          </a:r>
          <a:r>
            <a:rPr kumimoji="1" lang="ja-JP" altLang="en-US" sz="1300">
              <a:solidFill>
                <a:schemeClr val="dk1"/>
              </a:solidFill>
              <a:effectLst/>
              <a:latin typeface="+mn-lt"/>
              <a:ea typeface="+mn-ea"/>
              <a:cs typeface="+mn-cs"/>
            </a:rPr>
            <a:t>また、公債費についても地方債の発行抑制により類似団体で比較すると低くなっている。他方、物件費については、</a:t>
          </a:r>
          <a:r>
            <a:rPr kumimoji="1" lang="ja-JP" altLang="ja-JP" sz="1300" b="0" i="0" u="none" strike="noStrike" kern="0" cap="none" spc="0" normalizeH="0" baseline="0" noProof="0">
              <a:ln>
                <a:noFill/>
              </a:ln>
              <a:solidFill>
                <a:prstClr val="black"/>
              </a:solidFill>
              <a:effectLst/>
              <a:uLnTx/>
              <a:uFillTx/>
              <a:latin typeface="+mn-lt"/>
              <a:ea typeface="+mn-ea"/>
              <a:cs typeface="+mn-cs"/>
            </a:rPr>
            <a:t>市域が南北に長い地理的要因により合併後も各種公共施設を多く配置しており、施設を維持するための経費が増加していることや、</a:t>
          </a:r>
          <a:r>
            <a:rPr kumimoji="1" lang="ja-JP" altLang="en-US" sz="1300" b="0" i="0" u="none" strike="noStrike" kern="0" cap="none" spc="0" normalizeH="0" baseline="0" noProof="0">
              <a:ln>
                <a:noFill/>
              </a:ln>
              <a:solidFill>
                <a:prstClr val="black"/>
              </a:solidFill>
              <a:effectLst/>
              <a:uLnTx/>
              <a:uFillTx/>
              <a:latin typeface="+mn-lt"/>
              <a:ea typeface="+mn-ea"/>
              <a:cs typeface="+mn-cs"/>
            </a:rPr>
            <a:t>職員数削減</a:t>
          </a:r>
          <a:r>
            <a:rPr kumimoji="1" lang="ja-JP" altLang="ja-JP" sz="1300" b="0" i="0" u="none" strike="noStrike" kern="0" cap="none" spc="0" normalizeH="0" baseline="0" noProof="0">
              <a:ln>
                <a:noFill/>
              </a:ln>
              <a:solidFill>
                <a:prstClr val="black"/>
              </a:solidFill>
              <a:effectLst/>
              <a:uLnTx/>
              <a:uFillTx/>
              <a:latin typeface="+mn-lt"/>
              <a:ea typeface="+mn-ea"/>
              <a:cs typeface="+mn-cs"/>
            </a:rPr>
            <a:t>により、人件費から委託料</a:t>
          </a:r>
          <a:r>
            <a:rPr kumimoji="1" lang="ja-JP" altLang="en-US" sz="1300" b="0" i="0" u="none" strike="noStrike" kern="0" cap="none" spc="0" normalizeH="0" baseline="0" noProof="0">
              <a:ln>
                <a:noFill/>
              </a:ln>
              <a:solidFill>
                <a:prstClr val="black"/>
              </a:solidFill>
              <a:effectLst/>
              <a:uLnTx/>
              <a:uFillTx/>
              <a:latin typeface="+mn-lt"/>
              <a:ea typeface="+mn-ea"/>
              <a:cs typeface="+mn-cs"/>
            </a:rPr>
            <a:t>（物件費</a:t>
          </a:r>
          <a:r>
            <a:rPr kumimoji="1" lang="ja-JP" altLang="ja-JP" sz="1300" b="0" i="0" u="none" strike="noStrike" kern="0" cap="none" spc="0" normalizeH="0" baseline="0" noProof="0">
              <a:ln>
                <a:noFill/>
              </a:ln>
              <a:solidFill>
                <a:prstClr val="black"/>
              </a:solidFill>
              <a:effectLst/>
              <a:uLnTx/>
              <a:uFillTx/>
              <a:latin typeface="+mn-lt"/>
              <a:ea typeface="+mn-ea"/>
              <a:cs typeface="+mn-cs"/>
            </a:rPr>
            <a:t>）へシフトしていること</a:t>
          </a:r>
          <a:r>
            <a:rPr kumimoji="1" lang="ja-JP" altLang="en-US" sz="1300" b="0" i="0" u="none" strike="noStrike" kern="0" cap="none" spc="0" normalizeH="0" baseline="0" noProof="0">
              <a:ln>
                <a:noFill/>
              </a:ln>
              <a:solidFill>
                <a:prstClr val="black"/>
              </a:solidFill>
              <a:effectLst/>
              <a:uLnTx/>
              <a:uFillTx/>
              <a:latin typeface="+mn-lt"/>
              <a:ea typeface="+mn-ea"/>
              <a:cs typeface="+mn-cs"/>
            </a:rPr>
            <a:t>から、類似団体平均と比較して高くなっている。</a:t>
          </a:r>
          <a:r>
            <a:rPr kumimoji="1" lang="ja-JP" altLang="ja-JP" sz="1300" b="0" i="0" u="none" strike="noStrike" kern="0" cap="none" spc="0" normalizeH="0" baseline="0" noProof="0">
              <a:ln>
                <a:noFill/>
              </a:ln>
              <a:solidFill>
                <a:prstClr val="black"/>
              </a:solidFill>
              <a:effectLst/>
              <a:uLnTx/>
              <a:uFillTx/>
              <a:latin typeface="+mn-lt"/>
              <a:ea typeface="+mn-ea"/>
              <a:cs typeface="+mn-cs"/>
            </a:rPr>
            <a:t>今後は事務事業評価により「抜本的な事業のあり方」等を検証するとともに、</a:t>
          </a:r>
          <a:r>
            <a:rPr kumimoji="1" lang="ja-JP" altLang="en-US" sz="1300" b="0" i="0" u="none" strike="noStrike" kern="0" cap="none" spc="0" normalizeH="0" baseline="0" noProof="0">
              <a:ln>
                <a:noFill/>
              </a:ln>
              <a:solidFill>
                <a:prstClr val="black"/>
              </a:solidFill>
              <a:effectLst/>
              <a:uLnTx/>
              <a:uFillTx/>
              <a:latin typeface="+mn-lt"/>
              <a:ea typeface="+mn-ea"/>
              <a:cs typeface="+mn-cs"/>
            </a:rPr>
            <a:t>「公共施設再配置計画」策定により</a:t>
          </a:r>
          <a:r>
            <a:rPr kumimoji="1" lang="ja-JP" altLang="ja-JP" sz="1300" b="0" i="0" u="none" strike="noStrike" kern="0" cap="none" spc="0" normalizeH="0" baseline="0" noProof="0">
              <a:ln>
                <a:noFill/>
              </a:ln>
              <a:solidFill>
                <a:prstClr val="black"/>
              </a:solidFill>
              <a:effectLst/>
              <a:uLnTx/>
              <a:uFillTx/>
              <a:latin typeface="+mn-lt"/>
              <a:ea typeface="+mn-ea"/>
              <a:cs typeface="+mn-cs"/>
            </a:rPr>
            <a:t>既存施設の統廃合等を進め物件費の縮減に努める。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endParaRPr lang="ja-JP" altLang="ja-JP" sz="13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岐阜県本巣市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35,175
34,707
374.65
16,008,005
14,978,496
886,163
10,783,212
16,209,859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28.6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3,308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131318</xdr:rowOff>
    </xdr:from>
    <xdr:to>
      <xdr:col>6</xdr:col>
      <xdr:colOff>510540</xdr:colOff>
      <xdr:row>37</xdr:row>
      <xdr:rowOff>105791</xdr:rowOff>
    </xdr:to>
    <xdr:cxnSp macro="">
      <xdr:nvCxnSpPr>
        <xdr:cNvPr id="56" name="直線コネクタ 55"/>
        <xdr:cNvCxnSpPr/>
      </xdr:nvCxnSpPr>
      <xdr:spPr>
        <a:xfrm flipV="1">
          <a:off x="4633595" y="5274818"/>
          <a:ext cx="1270" cy="11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109618</xdr:rowOff>
    </xdr:from>
    <xdr:ext cx="469744" cy="259045"/>
    <xdr:sp macro="" textlink="">
      <xdr:nvSpPr>
        <xdr:cNvPr id="57" name="議会費最小値テキスト"/>
        <xdr:cNvSpPr txBox="1"/>
      </xdr:nvSpPr>
      <xdr:spPr>
        <a:xfrm>
          <a:off x="4686300" y="64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6</xdr:col>
      <xdr:colOff>422275</xdr:colOff>
      <xdr:row>37</xdr:row>
      <xdr:rowOff>105791</xdr:rowOff>
    </xdr:from>
    <xdr:to>
      <xdr:col>6</xdr:col>
      <xdr:colOff>600075</xdr:colOff>
      <xdr:row>37</xdr:row>
      <xdr:rowOff>105791</xdr:rowOff>
    </xdr:to>
    <xdr:cxnSp macro="">
      <xdr:nvCxnSpPr>
        <xdr:cNvPr id="58" name="直線コネクタ 57"/>
        <xdr:cNvCxnSpPr/>
      </xdr:nvCxnSpPr>
      <xdr:spPr>
        <a:xfrm>
          <a:off x="4546600" y="64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77995</xdr:rowOff>
    </xdr:from>
    <xdr:ext cx="469744" cy="259045"/>
    <xdr:sp macro="" textlink="">
      <xdr:nvSpPr>
        <xdr:cNvPr id="59" name="議会費最大値テキスト"/>
        <xdr:cNvSpPr txBox="1"/>
      </xdr:nvSpPr>
      <xdr:spPr>
        <a:xfrm>
          <a:off x="4686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9,644</a:t>
          </a:r>
          <a:endParaRPr kumimoji="1" lang="ja-JP" altLang="en-US" sz="1000" b="1">
            <a:latin typeface="ＭＳ Ｐゴシック"/>
          </a:endParaRPr>
        </a:p>
      </xdr:txBody>
    </xdr:sp>
    <xdr:clientData/>
  </xdr:oneCellAnchor>
  <xdr:twoCellAnchor>
    <xdr:from>
      <xdr:col>6</xdr:col>
      <xdr:colOff>422275</xdr:colOff>
      <xdr:row>30</xdr:row>
      <xdr:rowOff>131318</xdr:rowOff>
    </xdr:from>
    <xdr:to>
      <xdr:col>6</xdr:col>
      <xdr:colOff>600075</xdr:colOff>
      <xdr:row>30</xdr:row>
      <xdr:rowOff>131318</xdr:rowOff>
    </xdr:to>
    <xdr:cxnSp macro="">
      <xdr:nvCxnSpPr>
        <xdr:cNvPr id="60" name="直線コネクタ 59"/>
        <xdr:cNvCxnSpPr/>
      </xdr:nvCxnSpPr>
      <xdr:spPr>
        <a:xfrm>
          <a:off x="4546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48832</xdr:rowOff>
    </xdr:from>
    <xdr:to>
      <xdr:col>6</xdr:col>
      <xdr:colOff>511175</xdr:colOff>
      <xdr:row>36</xdr:row>
      <xdr:rowOff>112840</xdr:rowOff>
    </xdr:to>
    <xdr:cxnSp macro="">
      <xdr:nvCxnSpPr>
        <xdr:cNvPr id="61" name="直線コネクタ 60"/>
        <xdr:cNvCxnSpPr/>
      </xdr:nvCxnSpPr>
      <xdr:spPr>
        <a:xfrm flipV="1">
          <a:off x="3797300" y="622103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29862</xdr:rowOff>
    </xdr:from>
    <xdr:ext cx="469744" cy="259045"/>
    <xdr:sp macro="" textlink="">
      <xdr:nvSpPr>
        <xdr:cNvPr id="62" name="議会費平均値テキスト"/>
        <xdr:cNvSpPr txBox="1"/>
      </xdr:nvSpPr>
      <xdr:spPr>
        <a:xfrm>
          <a:off x="4686300" y="5859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6985</xdr:rowOff>
    </xdr:from>
    <xdr:to>
      <xdr:col>6</xdr:col>
      <xdr:colOff>561975</xdr:colOff>
      <xdr:row>35</xdr:row>
      <xdr:rowOff>108585</xdr:rowOff>
    </xdr:to>
    <xdr:sp macro="" textlink="">
      <xdr:nvSpPr>
        <xdr:cNvPr id="63" name="フローチャート : 判断 62"/>
        <xdr:cNvSpPr/>
      </xdr:nvSpPr>
      <xdr:spPr>
        <a:xfrm>
          <a:off x="45847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112840</xdr:rowOff>
    </xdr:from>
    <xdr:to>
      <xdr:col>5</xdr:col>
      <xdr:colOff>358775</xdr:colOff>
      <xdr:row>36</xdr:row>
      <xdr:rowOff>137414</xdr:rowOff>
    </xdr:to>
    <xdr:cxnSp macro="">
      <xdr:nvCxnSpPr>
        <xdr:cNvPr id="64" name="直線コネクタ 63"/>
        <xdr:cNvCxnSpPr/>
      </xdr:nvCxnSpPr>
      <xdr:spPr>
        <a:xfrm flipV="1">
          <a:off x="2908300" y="6285040"/>
          <a:ext cx="889000" cy="2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51943</xdr:rowOff>
    </xdr:from>
    <xdr:to>
      <xdr:col>5</xdr:col>
      <xdr:colOff>409575</xdr:colOff>
      <xdr:row>35</xdr:row>
      <xdr:rowOff>153543</xdr:rowOff>
    </xdr:to>
    <xdr:sp macro="" textlink="">
      <xdr:nvSpPr>
        <xdr:cNvPr id="65" name="フローチャート : 判断 64"/>
        <xdr:cNvSpPr/>
      </xdr:nvSpPr>
      <xdr:spPr>
        <a:xfrm>
          <a:off x="3746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170070</xdr:rowOff>
    </xdr:from>
    <xdr:ext cx="469744" cy="259045"/>
    <xdr:sp macro="" textlink="">
      <xdr:nvSpPr>
        <xdr:cNvPr id="66" name="テキスト ボックス 65"/>
        <xdr:cNvSpPr txBox="1"/>
      </xdr:nvSpPr>
      <xdr:spPr>
        <a:xfrm>
          <a:off x="3562427"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110553</xdr:rowOff>
    </xdr:from>
    <xdr:to>
      <xdr:col>4</xdr:col>
      <xdr:colOff>155575</xdr:colOff>
      <xdr:row>36</xdr:row>
      <xdr:rowOff>137414</xdr:rowOff>
    </xdr:to>
    <xdr:cxnSp macro="">
      <xdr:nvCxnSpPr>
        <xdr:cNvPr id="67" name="直線コネクタ 66"/>
        <xdr:cNvCxnSpPr/>
      </xdr:nvCxnSpPr>
      <xdr:spPr>
        <a:xfrm>
          <a:off x="2019300" y="6282753"/>
          <a:ext cx="889000" cy="2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65659</xdr:rowOff>
    </xdr:from>
    <xdr:to>
      <xdr:col>4</xdr:col>
      <xdr:colOff>206375</xdr:colOff>
      <xdr:row>35</xdr:row>
      <xdr:rowOff>167259</xdr:rowOff>
    </xdr:to>
    <xdr:sp macro="" textlink="">
      <xdr:nvSpPr>
        <xdr:cNvPr id="68" name="フローチャート : 判断 67"/>
        <xdr:cNvSpPr/>
      </xdr:nvSpPr>
      <xdr:spPr>
        <a:xfrm>
          <a:off x="2857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12336</xdr:rowOff>
    </xdr:from>
    <xdr:ext cx="469744" cy="259045"/>
    <xdr:sp macro="" textlink="">
      <xdr:nvSpPr>
        <xdr:cNvPr id="69" name="テキスト ボックス 68"/>
        <xdr:cNvSpPr txBox="1"/>
      </xdr:nvSpPr>
      <xdr:spPr>
        <a:xfrm>
          <a:off x="2673427"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8065</xdr:rowOff>
    </xdr:from>
    <xdr:to>
      <xdr:col>2</xdr:col>
      <xdr:colOff>638175</xdr:colOff>
      <xdr:row>36</xdr:row>
      <xdr:rowOff>110553</xdr:rowOff>
    </xdr:to>
    <xdr:cxnSp macro="">
      <xdr:nvCxnSpPr>
        <xdr:cNvPr id="70" name="直線コネクタ 69"/>
        <xdr:cNvCxnSpPr/>
      </xdr:nvCxnSpPr>
      <xdr:spPr>
        <a:xfrm>
          <a:off x="1130300" y="6180265"/>
          <a:ext cx="889000" cy="102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28702</xdr:rowOff>
    </xdr:from>
    <xdr:to>
      <xdr:col>3</xdr:col>
      <xdr:colOff>3175</xdr:colOff>
      <xdr:row>35</xdr:row>
      <xdr:rowOff>130302</xdr:rowOff>
    </xdr:to>
    <xdr:sp macro="" textlink="">
      <xdr:nvSpPr>
        <xdr:cNvPr id="71" name="フローチャート : 判断 70"/>
        <xdr:cNvSpPr/>
      </xdr:nvSpPr>
      <xdr:spPr>
        <a:xfrm>
          <a:off x="1968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146829</xdr:rowOff>
    </xdr:from>
    <xdr:ext cx="469744" cy="259045"/>
    <xdr:sp macro="" textlink="">
      <xdr:nvSpPr>
        <xdr:cNvPr id="72" name="テキスト ボックス 71"/>
        <xdr:cNvSpPr txBox="1"/>
      </xdr:nvSpPr>
      <xdr:spPr>
        <a:xfrm>
          <a:off x="1784427" y="580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59372</xdr:rowOff>
    </xdr:from>
    <xdr:to>
      <xdr:col>1</xdr:col>
      <xdr:colOff>485775</xdr:colOff>
      <xdr:row>34</xdr:row>
      <xdr:rowOff>160972</xdr:rowOff>
    </xdr:to>
    <xdr:sp macro="" textlink="">
      <xdr:nvSpPr>
        <xdr:cNvPr id="73" name="フローチャート : 判断 72"/>
        <xdr:cNvSpPr/>
      </xdr:nvSpPr>
      <xdr:spPr>
        <a:xfrm>
          <a:off x="1079500" y="588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6049</xdr:rowOff>
    </xdr:from>
    <xdr:ext cx="469744" cy="259045"/>
    <xdr:sp macro="" textlink="">
      <xdr:nvSpPr>
        <xdr:cNvPr id="74" name="テキスト ボックス 73"/>
        <xdr:cNvSpPr txBox="1"/>
      </xdr:nvSpPr>
      <xdr:spPr>
        <a:xfrm>
          <a:off x="895427" y="5663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169482</xdr:rowOff>
    </xdr:from>
    <xdr:to>
      <xdr:col>6</xdr:col>
      <xdr:colOff>561975</xdr:colOff>
      <xdr:row>36</xdr:row>
      <xdr:rowOff>99632</xdr:rowOff>
    </xdr:to>
    <xdr:sp macro="" textlink="">
      <xdr:nvSpPr>
        <xdr:cNvPr id="80" name="円/楕円 79"/>
        <xdr:cNvSpPr/>
      </xdr:nvSpPr>
      <xdr:spPr>
        <a:xfrm>
          <a:off x="4584700" y="617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147909</xdr:rowOff>
    </xdr:from>
    <xdr:ext cx="469744" cy="259045"/>
    <xdr:sp macro="" textlink="">
      <xdr:nvSpPr>
        <xdr:cNvPr id="81" name="議会費該当値テキスト"/>
        <xdr:cNvSpPr txBox="1"/>
      </xdr:nvSpPr>
      <xdr:spPr>
        <a:xfrm>
          <a:off x="4686300" y="6148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4,677</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62040</xdr:rowOff>
    </xdr:from>
    <xdr:to>
      <xdr:col>5</xdr:col>
      <xdr:colOff>409575</xdr:colOff>
      <xdr:row>36</xdr:row>
      <xdr:rowOff>163640</xdr:rowOff>
    </xdr:to>
    <xdr:sp macro="" textlink="">
      <xdr:nvSpPr>
        <xdr:cNvPr id="82" name="円/楕円 81"/>
        <xdr:cNvSpPr/>
      </xdr:nvSpPr>
      <xdr:spPr>
        <a:xfrm>
          <a:off x="3746500" y="623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154767</xdr:rowOff>
    </xdr:from>
    <xdr:ext cx="469744" cy="259045"/>
    <xdr:sp macro="" textlink="">
      <xdr:nvSpPr>
        <xdr:cNvPr id="83" name="テキスト ボックス 82"/>
        <xdr:cNvSpPr txBox="1"/>
      </xdr:nvSpPr>
      <xdr:spPr>
        <a:xfrm>
          <a:off x="3562427" y="6326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4,341</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86614</xdr:rowOff>
    </xdr:from>
    <xdr:to>
      <xdr:col>4</xdr:col>
      <xdr:colOff>206375</xdr:colOff>
      <xdr:row>37</xdr:row>
      <xdr:rowOff>16764</xdr:rowOff>
    </xdr:to>
    <xdr:sp macro="" textlink="">
      <xdr:nvSpPr>
        <xdr:cNvPr id="84" name="円/楕円 83"/>
        <xdr:cNvSpPr/>
      </xdr:nvSpPr>
      <xdr:spPr>
        <a:xfrm>
          <a:off x="2857500" y="625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7891</xdr:rowOff>
    </xdr:from>
    <xdr:ext cx="469744" cy="259045"/>
    <xdr:sp macro="" textlink="">
      <xdr:nvSpPr>
        <xdr:cNvPr id="85" name="テキスト ボックス 84"/>
        <xdr:cNvSpPr txBox="1"/>
      </xdr:nvSpPr>
      <xdr:spPr>
        <a:xfrm>
          <a:off x="2673427" y="635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4,212</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59753</xdr:rowOff>
    </xdr:from>
    <xdr:to>
      <xdr:col>3</xdr:col>
      <xdr:colOff>3175</xdr:colOff>
      <xdr:row>36</xdr:row>
      <xdr:rowOff>161353</xdr:rowOff>
    </xdr:to>
    <xdr:sp macro="" textlink="">
      <xdr:nvSpPr>
        <xdr:cNvPr id="86" name="円/楕円 85"/>
        <xdr:cNvSpPr/>
      </xdr:nvSpPr>
      <xdr:spPr>
        <a:xfrm>
          <a:off x="1968500" y="623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152480</xdr:rowOff>
    </xdr:from>
    <xdr:ext cx="469744" cy="259045"/>
    <xdr:sp macro="" textlink="">
      <xdr:nvSpPr>
        <xdr:cNvPr id="87" name="テキスト ボックス 86"/>
        <xdr:cNvSpPr txBox="1"/>
      </xdr:nvSpPr>
      <xdr:spPr>
        <a:xfrm>
          <a:off x="1784427" y="6324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4,353</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128715</xdr:rowOff>
    </xdr:from>
    <xdr:to>
      <xdr:col>1</xdr:col>
      <xdr:colOff>485775</xdr:colOff>
      <xdr:row>36</xdr:row>
      <xdr:rowOff>58865</xdr:rowOff>
    </xdr:to>
    <xdr:sp macro="" textlink="">
      <xdr:nvSpPr>
        <xdr:cNvPr id="88" name="円/楕円 87"/>
        <xdr:cNvSpPr/>
      </xdr:nvSpPr>
      <xdr:spPr>
        <a:xfrm>
          <a:off x="1079500" y="612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49992</xdr:rowOff>
    </xdr:from>
    <xdr:ext cx="469744" cy="259045"/>
    <xdr:sp macro="" textlink="">
      <xdr:nvSpPr>
        <xdr:cNvPr id="89" name="テキスト ボックス 88"/>
        <xdr:cNvSpPr txBox="1"/>
      </xdr:nvSpPr>
      <xdr:spPr>
        <a:xfrm>
          <a:off x="895427" y="622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64534</xdr:rowOff>
    </xdr:from>
    <xdr:to>
      <xdr:col>6</xdr:col>
      <xdr:colOff>510540</xdr:colOff>
      <xdr:row>58</xdr:row>
      <xdr:rowOff>158445</xdr:rowOff>
    </xdr:to>
    <xdr:cxnSp macro="">
      <xdr:nvCxnSpPr>
        <xdr:cNvPr id="113" name="直線コネクタ 112"/>
        <xdr:cNvCxnSpPr/>
      </xdr:nvCxnSpPr>
      <xdr:spPr>
        <a:xfrm flipV="1">
          <a:off x="4633595" y="8637034"/>
          <a:ext cx="1270" cy="146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162272</xdr:rowOff>
    </xdr:from>
    <xdr:ext cx="534377" cy="259045"/>
    <xdr:sp macro="" textlink="">
      <xdr:nvSpPr>
        <xdr:cNvPr id="114" name="総務費最小値テキスト"/>
        <xdr:cNvSpPr txBox="1"/>
      </xdr:nvSpPr>
      <xdr:spPr>
        <a:xfrm>
          <a:off x="4686300" y="1010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30,160</a:t>
          </a:r>
          <a:endParaRPr kumimoji="1" lang="ja-JP" altLang="en-US" sz="1000" b="1">
            <a:latin typeface="ＭＳ Ｐゴシック"/>
          </a:endParaRPr>
        </a:p>
      </xdr:txBody>
    </xdr:sp>
    <xdr:clientData/>
  </xdr:oneCellAnchor>
  <xdr:twoCellAnchor>
    <xdr:from>
      <xdr:col>6</xdr:col>
      <xdr:colOff>422275</xdr:colOff>
      <xdr:row>58</xdr:row>
      <xdr:rowOff>158445</xdr:rowOff>
    </xdr:from>
    <xdr:to>
      <xdr:col>6</xdr:col>
      <xdr:colOff>600075</xdr:colOff>
      <xdr:row>58</xdr:row>
      <xdr:rowOff>158445</xdr:rowOff>
    </xdr:to>
    <xdr:cxnSp macro="">
      <xdr:nvCxnSpPr>
        <xdr:cNvPr id="115" name="直線コネクタ 114"/>
        <xdr:cNvCxnSpPr/>
      </xdr:nvCxnSpPr>
      <xdr:spPr>
        <a:xfrm>
          <a:off x="4546600" y="10102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11211</xdr:rowOff>
    </xdr:from>
    <xdr:ext cx="599010" cy="259045"/>
    <xdr:sp macro="" textlink="">
      <xdr:nvSpPr>
        <xdr:cNvPr id="116" name="総務費最大値テキスト"/>
        <xdr:cNvSpPr txBox="1"/>
      </xdr:nvSpPr>
      <xdr:spPr>
        <a:xfrm>
          <a:off x="4686300" y="841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799,457</a:t>
          </a:r>
          <a:endParaRPr kumimoji="1" lang="ja-JP" altLang="en-US" sz="1000" b="1">
            <a:latin typeface="ＭＳ Ｐゴシック"/>
          </a:endParaRPr>
        </a:p>
      </xdr:txBody>
    </xdr:sp>
    <xdr:clientData/>
  </xdr:oneCellAnchor>
  <xdr:twoCellAnchor>
    <xdr:from>
      <xdr:col>6</xdr:col>
      <xdr:colOff>422275</xdr:colOff>
      <xdr:row>50</xdr:row>
      <xdr:rowOff>64534</xdr:rowOff>
    </xdr:from>
    <xdr:to>
      <xdr:col>6</xdr:col>
      <xdr:colOff>600075</xdr:colOff>
      <xdr:row>50</xdr:row>
      <xdr:rowOff>64534</xdr:rowOff>
    </xdr:to>
    <xdr:cxnSp macro="">
      <xdr:nvCxnSpPr>
        <xdr:cNvPr id="117" name="直線コネクタ 116"/>
        <xdr:cNvCxnSpPr/>
      </xdr:nvCxnSpPr>
      <xdr:spPr>
        <a:xfrm>
          <a:off x="4546600" y="8637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123178</xdr:rowOff>
    </xdr:from>
    <xdr:to>
      <xdr:col>6</xdr:col>
      <xdr:colOff>511175</xdr:colOff>
      <xdr:row>58</xdr:row>
      <xdr:rowOff>123409</xdr:rowOff>
    </xdr:to>
    <xdr:cxnSp macro="">
      <xdr:nvCxnSpPr>
        <xdr:cNvPr id="118" name="直線コネクタ 117"/>
        <xdr:cNvCxnSpPr/>
      </xdr:nvCxnSpPr>
      <xdr:spPr>
        <a:xfrm flipV="1">
          <a:off x="3797300" y="10067278"/>
          <a:ext cx="838200" cy="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30763</xdr:rowOff>
    </xdr:from>
    <xdr:ext cx="534377" cy="259045"/>
    <xdr:sp macro="" textlink="">
      <xdr:nvSpPr>
        <xdr:cNvPr id="119" name="総務費平均値テキスト"/>
        <xdr:cNvSpPr txBox="1"/>
      </xdr:nvSpPr>
      <xdr:spPr>
        <a:xfrm>
          <a:off x="4686300" y="980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7886</xdr:rowOff>
    </xdr:from>
    <xdr:to>
      <xdr:col>6</xdr:col>
      <xdr:colOff>561975</xdr:colOff>
      <xdr:row>58</xdr:row>
      <xdr:rowOff>109486</xdr:rowOff>
    </xdr:to>
    <xdr:sp macro="" textlink="">
      <xdr:nvSpPr>
        <xdr:cNvPr id="120" name="フローチャート : 判断 119"/>
        <xdr:cNvSpPr/>
      </xdr:nvSpPr>
      <xdr:spPr>
        <a:xfrm>
          <a:off x="4584700" y="99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123409</xdr:rowOff>
    </xdr:from>
    <xdr:to>
      <xdr:col>5</xdr:col>
      <xdr:colOff>358775</xdr:colOff>
      <xdr:row>58</xdr:row>
      <xdr:rowOff>132015</xdr:rowOff>
    </xdr:to>
    <xdr:cxnSp macro="">
      <xdr:nvCxnSpPr>
        <xdr:cNvPr id="121" name="直線コネクタ 120"/>
        <xdr:cNvCxnSpPr/>
      </xdr:nvCxnSpPr>
      <xdr:spPr>
        <a:xfrm flipV="1">
          <a:off x="2908300" y="10067509"/>
          <a:ext cx="889000" cy="8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165653</xdr:rowOff>
    </xdr:from>
    <xdr:to>
      <xdr:col>5</xdr:col>
      <xdr:colOff>409575</xdr:colOff>
      <xdr:row>58</xdr:row>
      <xdr:rowOff>95803</xdr:rowOff>
    </xdr:to>
    <xdr:sp macro="" textlink="">
      <xdr:nvSpPr>
        <xdr:cNvPr id="122" name="フローチャート : 判断 121"/>
        <xdr:cNvSpPr/>
      </xdr:nvSpPr>
      <xdr:spPr>
        <a:xfrm>
          <a:off x="3746500" y="993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112330</xdr:rowOff>
    </xdr:from>
    <xdr:ext cx="534377" cy="259045"/>
    <xdr:sp macro="" textlink="">
      <xdr:nvSpPr>
        <xdr:cNvPr id="123" name="テキスト ボックス 122"/>
        <xdr:cNvSpPr txBox="1"/>
      </xdr:nvSpPr>
      <xdr:spPr>
        <a:xfrm>
          <a:off x="3530111" y="971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132015</xdr:rowOff>
    </xdr:from>
    <xdr:to>
      <xdr:col>4</xdr:col>
      <xdr:colOff>155575</xdr:colOff>
      <xdr:row>58</xdr:row>
      <xdr:rowOff>133535</xdr:rowOff>
    </xdr:to>
    <xdr:cxnSp macro="">
      <xdr:nvCxnSpPr>
        <xdr:cNvPr id="124" name="直線コネクタ 123"/>
        <xdr:cNvCxnSpPr/>
      </xdr:nvCxnSpPr>
      <xdr:spPr>
        <a:xfrm flipV="1">
          <a:off x="2019300" y="10076115"/>
          <a:ext cx="889000" cy="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6675</xdr:rowOff>
    </xdr:from>
    <xdr:to>
      <xdr:col>4</xdr:col>
      <xdr:colOff>206375</xdr:colOff>
      <xdr:row>58</xdr:row>
      <xdr:rowOff>108275</xdr:rowOff>
    </xdr:to>
    <xdr:sp macro="" textlink="">
      <xdr:nvSpPr>
        <xdr:cNvPr id="125" name="フローチャート : 判断 124"/>
        <xdr:cNvSpPr/>
      </xdr:nvSpPr>
      <xdr:spPr>
        <a:xfrm>
          <a:off x="2857500" y="99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124802</xdr:rowOff>
    </xdr:from>
    <xdr:ext cx="534377" cy="259045"/>
    <xdr:sp macro="" textlink="">
      <xdr:nvSpPr>
        <xdr:cNvPr id="126" name="テキスト ボックス 125"/>
        <xdr:cNvSpPr txBox="1"/>
      </xdr:nvSpPr>
      <xdr:spPr>
        <a:xfrm>
          <a:off x="2641111" y="972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132175</xdr:rowOff>
    </xdr:from>
    <xdr:to>
      <xdr:col>2</xdr:col>
      <xdr:colOff>638175</xdr:colOff>
      <xdr:row>58</xdr:row>
      <xdr:rowOff>133535</xdr:rowOff>
    </xdr:to>
    <xdr:cxnSp macro="">
      <xdr:nvCxnSpPr>
        <xdr:cNvPr id="127" name="直線コネクタ 126"/>
        <xdr:cNvCxnSpPr/>
      </xdr:nvCxnSpPr>
      <xdr:spPr>
        <a:xfrm>
          <a:off x="1130300" y="10076275"/>
          <a:ext cx="889000" cy="1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126358</xdr:rowOff>
    </xdr:from>
    <xdr:to>
      <xdr:col>3</xdr:col>
      <xdr:colOff>3175</xdr:colOff>
      <xdr:row>58</xdr:row>
      <xdr:rowOff>56508</xdr:rowOff>
    </xdr:to>
    <xdr:sp macro="" textlink="">
      <xdr:nvSpPr>
        <xdr:cNvPr id="128" name="フローチャート : 判断 127"/>
        <xdr:cNvSpPr/>
      </xdr:nvSpPr>
      <xdr:spPr>
        <a:xfrm>
          <a:off x="1968500" y="98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73035</xdr:rowOff>
    </xdr:from>
    <xdr:ext cx="599010" cy="259045"/>
    <xdr:sp macro="" textlink="">
      <xdr:nvSpPr>
        <xdr:cNvPr id="129" name="テキスト ボックス 128"/>
        <xdr:cNvSpPr txBox="1"/>
      </xdr:nvSpPr>
      <xdr:spPr>
        <a:xfrm>
          <a:off x="1719794" y="967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14685</xdr:rowOff>
    </xdr:from>
    <xdr:to>
      <xdr:col>1</xdr:col>
      <xdr:colOff>485775</xdr:colOff>
      <xdr:row>58</xdr:row>
      <xdr:rowOff>116285</xdr:rowOff>
    </xdr:to>
    <xdr:sp macro="" textlink="">
      <xdr:nvSpPr>
        <xdr:cNvPr id="130" name="フローチャート : 判断 129"/>
        <xdr:cNvSpPr/>
      </xdr:nvSpPr>
      <xdr:spPr>
        <a:xfrm>
          <a:off x="1079500" y="995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132812</xdr:rowOff>
    </xdr:from>
    <xdr:ext cx="534377" cy="259045"/>
    <xdr:sp macro="" textlink="">
      <xdr:nvSpPr>
        <xdr:cNvPr id="131" name="テキスト ボックス 130"/>
        <xdr:cNvSpPr txBox="1"/>
      </xdr:nvSpPr>
      <xdr:spPr>
        <a:xfrm>
          <a:off x="863111" y="973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72378</xdr:rowOff>
    </xdr:from>
    <xdr:to>
      <xdr:col>6</xdr:col>
      <xdr:colOff>561975</xdr:colOff>
      <xdr:row>59</xdr:row>
      <xdr:rowOff>2528</xdr:rowOff>
    </xdr:to>
    <xdr:sp macro="" textlink="">
      <xdr:nvSpPr>
        <xdr:cNvPr id="137" name="円/楕円 136"/>
        <xdr:cNvSpPr/>
      </xdr:nvSpPr>
      <xdr:spPr>
        <a:xfrm>
          <a:off x="4584700" y="1001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158755</xdr:rowOff>
    </xdr:from>
    <xdr:ext cx="534377" cy="259045"/>
    <xdr:sp macro="" textlink="">
      <xdr:nvSpPr>
        <xdr:cNvPr id="138" name="総務費該当値テキスト"/>
        <xdr:cNvSpPr txBox="1"/>
      </xdr:nvSpPr>
      <xdr:spPr>
        <a:xfrm>
          <a:off x="4686300" y="993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48,673</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72609</xdr:rowOff>
    </xdr:from>
    <xdr:to>
      <xdr:col>5</xdr:col>
      <xdr:colOff>409575</xdr:colOff>
      <xdr:row>59</xdr:row>
      <xdr:rowOff>2759</xdr:rowOff>
    </xdr:to>
    <xdr:sp macro="" textlink="">
      <xdr:nvSpPr>
        <xdr:cNvPr id="139" name="円/楕円 138"/>
        <xdr:cNvSpPr/>
      </xdr:nvSpPr>
      <xdr:spPr>
        <a:xfrm>
          <a:off x="3746500" y="1001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165336</xdr:rowOff>
    </xdr:from>
    <xdr:ext cx="534377" cy="259045"/>
    <xdr:sp macro="" textlink="">
      <xdr:nvSpPr>
        <xdr:cNvPr id="140" name="テキスト ボックス 139"/>
        <xdr:cNvSpPr txBox="1"/>
      </xdr:nvSpPr>
      <xdr:spPr>
        <a:xfrm>
          <a:off x="3530111" y="1010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48,552</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81215</xdr:rowOff>
    </xdr:from>
    <xdr:to>
      <xdr:col>4</xdr:col>
      <xdr:colOff>206375</xdr:colOff>
      <xdr:row>59</xdr:row>
      <xdr:rowOff>11365</xdr:rowOff>
    </xdr:to>
    <xdr:sp macro="" textlink="">
      <xdr:nvSpPr>
        <xdr:cNvPr id="141" name="円/楕円 140"/>
        <xdr:cNvSpPr/>
      </xdr:nvSpPr>
      <xdr:spPr>
        <a:xfrm>
          <a:off x="2857500" y="1002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2492</xdr:rowOff>
    </xdr:from>
    <xdr:ext cx="534377" cy="259045"/>
    <xdr:sp macro="" textlink="">
      <xdr:nvSpPr>
        <xdr:cNvPr id="142" name="テキスト ボックス 141"/>
        <xdr:cNvSpPr txBox="1"/>
      </xdr:nvSpPr>
      <xdr:spPr>
        <a:xfrm>
          <a:off x="2641111" y="1011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44,034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82735</xdr:rowOff>
    </xdr:from>
    <xdr:to>
      <xdr:col>3</xdr:col>
      <xdr:colOff>3175</xdr:colOff>
      <xdr:row>59</xdr:row>
      <xdr:rowOff>12885</xdr:rowOff>
    </xdr:to>
    <xdr:sp macro="" textlink="">
      <xdr:nvSpPr>
        <xdr:cNvPr id="143" name="円/楕円 142"/>
        <xdr:cNvSpPr/>
      </xdr:nvSpPr>
      <xdr:spPr>
        <a:xfrm>
          <a:off x="1968500" y="1002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4012</xdr:rowOff>
    </xdr:from>
    <xdr:ext cx="534377" cy="259045"/>
    <xdr:sp macro="" textlink="">
      <xdr:nvSpPr>
        <xdr:cNvPr id="144" name="テキスト ボックス 143"/>
        <xdr:cNvSpPr txBox="1"/>
      </xdr:nvSpPr>
      <xdr:spPr>
        <a:xfrm>
          <a:off x="1752111" y="1011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43,236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81375</xdr:rowOff>
    </xdr:from>
    <xdr:to>
      <xdr:col>1</xdr:col>
      <xdr:colOff>485775</xdr:colOff>
      <xdr:row>59</xdr:row>
      <xdr:rowOff>11525</xdr:rowOff>
    </xdr:to>
    <xdr:sp macro="" textlink="">
      <xdr:nvSpPr>
        <xdr:cNvPr id="145" name="円/楕円 144"/>
        <xdr:cNvSpPr/>
      </xdr:nvSpPr>
      <xdr:spPr>
        <a:xfrm>
          <a:off x="1079500" y="1002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2652</xdr:rowOff>
    </xdr:from>
    <xdr:ext cx="534377" cy="259045"/>
    <xdr:sp macro="" textlink="">
      <xdr:nvSpPr>
        <xdr:cNvPr id="146" name="テキスト ボックス 145"/>
        <xdr:cNvSpPr txBox="1"/>
      </xdr:nvSpPr>
      <xdr:spPr>
        <a:xfrm>
          <a:off x="863111" y="1011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43,950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123,556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127036</xdr:rowOff>
    </xdr:from>
    <xdr:to>
      <xdr:col>6</xdr:col>
      <xdr:colOff>510540</xdr:colOff>
      <xdr:row>78</xdr:row>
      <xdr:rowOff>169166</xdr:rowOff>
    </xdr:to>
    <xdr:cxnSp macro="">
      <xdr:nvCxnSpPr>
        <xdr:cNvPr id="171" name="直線コネクタ 170"/>
        <xdr:cNvCxnSpPr/>
      </xdr:nvCxnSpPr>
      <xdr:spPr>
        <a:xfrm flipV="1">
          <a:off x="4633595" y="12128536"/>
          <a:ext cx="1270" cy="1413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1543</xdr:rowOff>
    </xdr:from>
    <xdr:ext cx="599010" cy="259045"/>
    <xdr:sp macro="" textlink="">
      <xdr:nvSpPr>
        <xdr:cNvPr id="172" name="民生費最小値テキスト"/>
        <xdr:cNvSpPr txBox="1"/>
      </xdr:nvSpPr>
      <xdr:spPr>
        <a:xfrm>
          <a:off x="4686300" y="1354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106,133</a:t>
          </a:r>
          <a:endParaRPr kumimoji="1" lang="ja-JP" altLang="en-US" sz="1000" b="1">
            <a:latin typeface="ＭＳ Ｐゴシック"/>
          </a:endParaRPr>
        </a:p>
      </xdr:txBody>
    </xdr:sp>
    <xdr:clientData/>
  </xdr:oneCellAnchor>
  <xdr:twoCellAnchor>
    <xdr:from>
      <xdr:col>6</xdr:col>
      <xdr:colOff>422275</xdr:colOff>
      <xdr:row>78</xdr:row>
      <xdr:rowOff>169166</xdr:rowOff>
    </xdr:from>
    <xdr:to>
      <xdr:col>6</xdr:col>
      <xdr:colOff>600075</xdr:colOff>
      <xdr:row>78</xdr:row>
      <xdr:rowOff>169166</xdr:rowOff>
    </xdr:to>
    <xdr:cxnSp macro="">
      <xdr:nvCxnSpPr>
        <xdr:cNvPr id="173" name="直線コネクタ 172"/>
        <xdr:cNvCxnSpPr/>
      </xdr:nvCxnSpPr>
      <xdr:spPr>
        <a:xfrm>
          <a:off x="4546600" y="13542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73713</xdr:rowOff>
    </xdr:from>
    <xdr:ext cx="599010" cy="259045"/>
    <xdr:sp macro="" textlink="">
      <xdr:nvSpPr>
        <xdr:cNvPr id="174" name="民生費最大値テキスト"/>
        <xdr:cNvSpPr txBox="1"/>
      </xdr:nvSpPr>
      <xdr:spPr>
        <a:xfrm>
          <a:off x="4686300" y="1190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291,662</a:t>
          </a:r>
          <a:endParaRPr kumimoji="1" lang="ja-JP" altLang="en-US" sz="1000" b="1">
            <a:latin typeface="ＭＳ Ｐゴシック"/>
          </a:endParaRPr>
        </a:p>
      </xdr:txBody>
    </xdr:sp>
    <xdr:clientData/>
  </xdr:oneCellAnchor>
  <xdr:twoCellAnchor>
    <xdr:from>
      <xdr:col>6</xdr:col>
      <xdr:colOff>422275</xdr:colOff>
      <xdr:row>70</xdr:row>
      <xdr:rowOff>127036</xdr:rowOff>
    </xdr:from>
    <xdr:to>
      <xdr:col>6</xdr:col>
      <xdr:colOff>600075</xdr:colOff>
      <xdr:row>70</xdr:row>
      <xdr:rowOff>127036</xdr:rowOff>
    </xdr:to>
    <xdr:cxnSp macro="">
      <xdr:nvCxnSpPr>
        <xdr:cNvPr id="175" name="直線コネクタ 174"/>
        <xdr:cNvCxnSpPr/>
      </xdr:nvCxnSpPr>
      <xdr:spPr>
        <a:xfrm>
          <a:off x="4546600" y="1212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61649</xdr:rowOff>
    </xdr:from>
    <xdr:to>
      <xdr:col>6</xdr:col>
      <xdr:colOff>511175</xdr:colOff>
      <xdr:row>78</xdr:row>
      <xdr:rowOff>84035</xdr:rowOff>
    </xdr:to>
    <xdr:cxnSp macro="">
      <xdr:nvCxnSpPr>
        <xdr:cNvPr id="176" name="直線コネクタ 175"/>
        <xdr:cNvCxnSpPr/>
      </xdr:nvCxnSpPr>
      <xdr:spPr>
        <a:xfrm>
          <a:off x="3797300" y="13434749"/>
          <a:ext cx="838200" cy="2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9272</xdr:rowOff>
    </xdr:from>
    <xdr:ext cx="599010" cy="259045"/>
    <xdr:sp macro="" textlink="">
      <xdr:nvSpPr>
        <xdr:cNvPr id="177" name="民生費平均値テキスト"/>
        <xdr:cNvSpPr txBox="1"/>
      </xdr:nvSpPr>
      <xdr:spPr>
        <a:xfrm>
          <a:off x="4686300" y="128680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157846</xdr:rowOff>
    </xdr:from>
    <xdr:to>
      <xdr:col>6</xdr:col>
      <xdr:colOff>561975</xdr:colOff>
      <xdr:row>76</xdr:row>
      <xdr:rowOff>87996</xdr:rowOff>
    </xdr:to>
    <xdr:sp macro="" textlink="">
      <xdr:nvSpPr>
        <xdr:cNvPr id="178" name="フローチャート : 判断 177"/>
        <xdr:cNvSpPr/>
      </xdr:nvSpPr>
      <xdr:spPr>
        <a:xfrm>
          <a:off x="45847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61649</xdr:rowOff>
    </xdr:from>
    <xdr:to>
      <xdr:col>5</xdr:col>
      <xdr:colOff>358775</xdr:colOff>
      <xdr:row>78</xdr:row>
      <xdr:rowOff>133703</xdr:rowOff>
    </xdr:to>
    <xdr:cxnSp macro="">
      <xdr:nvCxnSpPr>
        <xdr:cNvPr id="179" name="直線コネクタ 178"/>
        <xdr:cNvCxnSpPr/>
      </xdr:nvCxnSpPr>
      <xdr:spPr>
        <a:xfrm flipV="1">
          <a:off x="2908300" y="13434749"/>
          <a:ext cx="889000" cy="72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43439</xdr:rowOff>
    </xdr:from>
    <xdr:to>
      <xdr:col>5</xdr:col>
      <xdr:colOff>409575</xdr:colOff>
      <xdr:row>76</xdr:row>
      <xdr:rowOff>145039</xdr:rowOff>
    </xdr:to>
    <xdr:sp macro="" textlink="">
      <xdr:nvSpPr>
        <xdr:cNvPr id="180" name="フローチャート : 判断 179"/>
        <xdr:cNvSpPr/>
      </xdr:nvSpPr>
      <xdr:spPr>
        <a:xfrm>
          <a:off x="3746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161566</xdr:rowOff>
    </xdr:from>
    <xdr:ext cx="599010" cy="259045"/>
    <xdr:sp macro="" textlink="">
      <xdr:nvSpPr>
        <xdr:cNvPr id="181" name="テキスト ボックス 180"/>
        <xdr:cNvSpPr txBox="1"/>
      </xdr:nvSpPr>
      <xdr:spPr>
        <a:xfrm>
          <a:off x="3497794"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167239</xdr:rowOff>
    </xdr:from>
    <xdr:to>
      <xdr:col>4</xdr:col>
      <xdr:colOff>155575</xdr:colOff>
      <xdr:row>78</xdr:row>
      <xdr:rowOff>133703</xdr:rowOff>
    </xdr:to>
    <xdr:cxnSp macro="">
      <xdr:nvCxnSpPr>
        <xdr:cNvPr id="182" name="直線コネクタ 181"/>
        <xdr:cNvCxnSpPr/>
      </xdr:nvCxnSpPr>
      <xdr:spPr>
        <a:xfrm>
          <a:off x="2019300" y="13368889"/>
          <a:ext cx="889000" cy="137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70543</xdr:rowOff>
    </xdr:from>
    <xdr:to>
      <xdr:col>4</xdr:col>
      <xdr:colOff>206375</xdr:colOff>
      <xdr:row>77</xdr:row>
      <xdr:rowOff>693</xdr:rowOff>
    </xdr:to>
    <xdr:sp macro="" textlink="">
      <xdr:nvSpPr>
        <xdr:cNvPr id="183" name="フローチャート : 判断 182"/>
        <xdr:cNvSpPr/>
      </xdr:nvSpPr>
      <xdr:spPr>
        <a:xfrm>
          <a:off x="2857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17221</xdr:rowOff>
    </xdr:from>
    <xdr:ext cx="599010" cy="259045"/>
    <xdr:sp macro="" textlink="">
      <xdr:nvSpPr>
        <xdr:cNvPr id="184" name="テキスト ボックス 183"/>
        <xdr:cNvSpPr txBox="1"/>
      </xdr:nvSpPr>
      <xdr:spPr>
        <a:xfrm>
          <a:off x="2608794" y="1287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167239</xdr:rowOff>
    </xdr:from>
    <xdr:to>
      <xdr:col>2</xdr:col>
      <xdr:colOff>638175</xdr:colOff>
      <xdr:row>78</xdr:row>
      <xdr:rowOff>111316</xdr:rowOff>
    </xdr:to>
    <xdr:cxnSp macro="">
      <xdr:nvCxnSpPr>
        <xdr:cNvPr id="185" name="直線コネクタ 184"/>
        <xdr:cNvCxnSpPr/>
      </xdr:nvCxnSpPr>
      <xdr:spPr>
        <a:xfrm flipV="1">
          <a:off x="1130300" y="13368889"/>
          <a:ext cx="889000" cy="11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90698</xdr:rowOff>
    </xdr:from>
    <xdr:to>
      <xdr:col>3</xdr:col>
      <xdr:colOff>3175</xdr:colOff>
      <xdr:row>77</xdr:row>
      <xdr:rowOff>20848</xdr:rowOff>
    </xdr:to>
    <xdr:sp macro="" textlink="">
      <xdr:nvSpPr>
        <xdr:cNvPr id="186" name="フローチャート : 判断 185"/>
        <xdr:cNvSpPr/>
      </xdr:nvSpPr>
      <xdr:spPr>
        <a:xfrm>
          <a:off x="1968500" y="1312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37375</xdr:rowOff>
    </xdr:from>
    <xdr:ext cx="599010" cy="259045"/>
    <xdr:sp macro="" textlink="">
      <xdr:nvSpPr>
        <xdr:cNvPr id="187" name="テキスト ボックス 186"/>
        <xdr:cNvSpPr txBox="1"/>
      </xdr:nvSpPr>
      <xdr:spPr>
        <a:xfrm>
          <a:off x="1719794" y="12896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76076</xdr:rowOff>
    </xdr:from>
    <xdr:to>
      <xdr:col>1</xdr:col>
      <xdr:colOff>485775</xdr:colOff>
      <xdr:row>77</xdr:row>
      <xdr:rowOff>6226</xdr:rowOff>
    </xdr:to>
    <xdr:sp macro="" textlink="">
      <xdr:nvSpPr>
        <xdr:cNvPr id="188" name="フローチャート : 判断 187"/>
        <xdr:cNvSpPr/>
      </xdr:nvSpPr>
      <xdr:spPr>
        <a:xfrm>
          <a:off x="1079500" y="1310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22752</xdr:rowOff>
    </xdr:from>
    <xdr:ext cx="599010" cy="259045"/>
    <xdr:sp macro="" textlink="">
      <xdr:nvSpPr>
        <xdr:cNvPr id="189" name="テキスト ボックス 188"/>
        <xdr:cNvSpPr txBox="1"/>
      </xdr:nvSpPr>
      <xdr:spPr>
        <a:xfrm>
          <a:off x="830794" y="1288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33235</xdr:rowOff>
    </xdr:from>
    <xdr:to>
      <xdr:col>6</xdr:col>
      <xdr:colOff>561975</xdr:colOff>
      <xdr:row>78</xdr:row>
      <xdr:rowOff>134835</xdr:rowOff>
    </xdr:to>
    <xdr:sp macro="" textlink="">
      <xdr:nvSpPr>
        <xdr:cNvPr id="195" name="円/楕円 194"/>
        <xdr:cNvSpPr/>
      </xdr:nvSpPr>
      <xdr:spPr>
        <a:xfrm>
          <a:off x="4584700" y="1340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119612</xdr:rowOff>
    </xdr:from>
    <xdr:ext cx="599010" cy="259045"/>
    <xdr:sp macro="" textlink="">
      <xdr:nvSpPr>
        <xdr:cNvPr id="196" name="民生費該当値テキスト"/>
        <xdr:cNvSpPr txBox="1"/>
      </xdr:nvSpPr>
      <xdr:spPr>
        <a:xfrm>
          <a:off x="4686300" y="13321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117,305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10849</xdr:rowOff>
    </xdr:from>
    <xdr:to>
      <xdr:col>5</xdr:col>
      <xdr:colOff>409575</xdr:colOff>
      <xdr:row>78</xdr:row>
      <xdr:rowOff>112449</xdr:rowOff>
    </xdr:to>
    <xdr:sp macro="" textlink="">
      <xdr:nvSpPr>
        <xdr:cNvPr id="197" name="円/楕円 196"/>
        <xdr:cNvSpPr/>
      </xdr:nvSpPr>
      <xdr:spPr>
        <a:xfrm>
          <a:off x="3746500" y="1338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103576</xdr:rowOff>
    </xdr:from>
    <xdr:ext cx="599010" cy="259045"/>
    <xdr:sp macro="" textlink="">
      <xdr:nvSpPr>
        <xdr:cNvPr id="198" name="テキスト ボックス 197"/>
        <xdr:cNvSpPr txBox="1"/>
      </xdr:nvSpPr>
      <xdr:spPr>
        <a:xfrm>
          <a:off x="3497794" y="13476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120,243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82903</xdr:rowOff>
    </xdr:from>
    <xdr:to>
      <xdr:col>4</xdr:col>
      <xdr:colOff>206375</xdr:colOff>
      <xdr:row>79</xdr:row>
      <xdr:rowOff>13053</xdr:rowOff>
    </xdr:to>
    <xdr:sp macro="" textlink="">
      <xdr:nvSpPr>
        <xdr:cNvPr id="199" name="円/楕円 198"/>
        <xdr:cNvSpPr/>
      </xdr:nvSpPr>
      <xdr:spPr>
        <a:xfrm>
          <a:off x="2857500" y="1345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4180</xdr:rowOff>
    </xdr:from>
    <xdr:ext cx="599010" cy="259045"/>
    <xdr:sp macro="" textlink="">
      <xdr:nvSpPr>
        <xdr:cNvPr id="200" name="テキスト ボックス 199"/>
        <xdr:cNvSpPr txBox="1"/>
      </xdr:nvSpPr>
      <xdr:spPr>
        <a:xfrm>
          <a:off x="2608794" y="13548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110,787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116439</xdr:rowOff>
    </xdr:from>
    <xdr:to>
      <xdr:col>3</xdr:col>
      <xdr:colOff>3175</xdr:colOff>
      <xdr:row>78</xdr:row>
      <xdr:rowOff>46589</xdr:rowOff>
    </xdr:to>
    <xdr:sp macro="" textlink="">
      <xdr:nvSpPr>
        <xdr:cNvPr id="201" name="円/楕円 200"/>
        <xdr:cNvSpPr/>
      </xdr:nvSpPr>
      <xdr:spPr>
        <a:xfrm>
          <a:off x="1968500" y="1331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37716</xdr:rowOff>
    </xdr:from>
    <xdr:ext cx="599010" cy="259045"/>
    <xdr:sp macro="" textlink="">
      <xdr:nvSpPr>
        <xdr:cNvPr id="202" name="テキスト ボックス 201"/>
        <xdr:cNvSpPr txBox="1"/>
      </xdr:nvSpPr>
      <xdr:spPr>
        <a:xfrm>
          <a:off x="1719794" y="1341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128,886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60516</xdr:rowOff>
    </xdr:from>
    <xdr:to>
      <xdr:col>1</xdr:col>
      <xdr:colOff>485775</xdr:colOff>
      <xdr:row>78</xdr:row>
      <xdr:rowOff>162116</xdr:rowOff>
    </xdr:to>
    <xdr:sp macro="" textlink="">
      <xdr:nvSpPr>
        <xdr:cNvPr id="203" name="円/楕円 202"/>
        <xdr:cNvSpPr/>
      </xdr:nvSpPr>
      <xdr:spPr>
        <a:xfrm>
          <a:off x="1079500" y="1343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153243</xdr:rowOff>
    </xdr:from>
    <xdr:ext cx="599010" cy="259045"/>
    <xdr:sp macro="" textlink="">
      <xdr:nvSpPr>
        <xdr:cNvPr id="204" name="テキスト ボックス 203"/>
        <xdr:cNvSpPr txBox="1"/>
      </xdr:nvSpPr>
      <xdr:spPr>
        <a:xfrm>
          <a:off x="830794" y="13526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113,725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36,023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12827</xdr:rowOff>
    </xdr:from>
    <xdr:to>
      <xdr:col>6</xdr:col>
      <xdr:colOff>510540</xdr:colOff>
      <xdr:row>98</xdr:row>
      <xdr:rowOff>33880</xdr:rowOff>
    </xdr:to>
    <xdr:cxnSp macro="">
      <xdr:nvCxnSpPr>
        <xdr:cNvPr id="230" name="直線コネクタ 229"/>
        <xdr:cNvCxnSpPr/>
      </xdr:nvCxnSpPr>
      <xdr:spPr>
        <a:xfrm flipV="1">
          <a:off x="4633595" y="15443327"/>
          <a:ext cx="1270" cy="139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37707</xdr:rowOff>
    </xdr:from>
    <xdr:ext cx="534377" cy="259045"/>
    <xdr:sp macro="" textlink="">
      <xdr:nvSpPr>
        <xdr:cNvPr id="231" name="衛生費最小値テキスト"/>
        <xdr:cNvSpPr txBox="1"/>
      </xdr:nvSpPr>
      <xdr:spPr>
        <a:xfrm>
          <a:off x="4686300" y="1683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21,721</a:t>
          </a:r>
          <a:endParaRPr kumimoji="1" lang="ja-JP" altLang="en-US" sz="1000" b="1">
            <a:latin typeface="ＭＳ Ｐゴシック"/>
          </a:endParaRPr>
        </a:p>
      </xdr:txBody>
    </xdr:sp>
    <xdr:clientData/>
  </xdr:oneCellAnchor>
  <xdr:twoCellAnchor>
    <xdr:from>
      <xdr:col>6</xdr:col>
      <xdr:colOff>422275</xdr:colOff>
      <xdr:row>98</xdr:row>
      <xdr:rowOff>33880</xdr:rowOff>
    </xdr:from>
    <xdr:to>
      <xdr:col>6</xdr:col>
      <xdr:colOff>600075</xdr:colOff>
      <xdr:row>98</xdr:row>
      <xdr:rowOff>33880</xdr:rowOff>
    </xdr:to>
    <xdr:cxnSp macro="">
      <xdr:nvCxnSpPr>
        <xdr:cNvPr id="232" name="直線コネクタ 231"/>
        <xdr:cNvCxnSpPr/>
      </xdr:nvCxnSpPr>
      <xdr:spPr>
        <a:xfrm>
          <a:off x="4546600" y="168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130954</xdr:rowOff>
    </xdr:from>
    <xdr:ext cx="599010" cy="259045"/>
    <xdr:sp macro="" textlink="">
      <xdr:nvSpPr>
        <xdr:cNvPr id="233" name="衛生費最大値テキスト"/>
        <xdr:cNvSpPr txBox="1"/>
      </xdr:nvSpPr>
      <xdr:spPr>
        <a:xfrm>
          <a:off x="4686300" y="15218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149,655</a:t>
          </a:r>
          <a:endParaRPr kumimoji="1" lang="ja-JP" altLang="en-US" sz="1000" b="1">
            <a:latin typeface="ＭＳ Ｐゴシック"/>
          </a:endParaRPr>
        </a:p>
      </xdr:txBody>
    </xdr:sp>
    <xdr:clientData/>
  </xdr:oneCellAnchor>
  <xdr:twoCellAnchor>
    <xdr:from>
      <xdr:col>6</xdr:col>
      <xdr:colOff>422275</xdr:colOff>
      <xdr:row>90</xdr:row>
      <xdr:rowOff>12827</xdr:rowOff>
    </xdr:from>
    <xdr:to>
      <xdr:col>6</xdr:col>
      <xdr:colOff>600075</xdr:colOff>
      <xdr:row>90</xdr:row>
      <xdr:rowOff>12827</xdr:rowOff>
    </xdr:to>
    <xdr:cxnSp macro="">
      <xdr:nvCxnSpPr>
        <xdr:cNvPr id="234" name="直線コネクタ 233"/>
        <xdr:cNvCxnSpPr/>
      </xdr:nvCxnSpPr>
      <xdr:spPr>
        <a:xfrm>
          <a:off x="4546600" y="15443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145100</xdr:rowOff>
    </xdr:from>
    <xdr:to>
      <xdr:col>6</xdr:col>
      <xdr:colOff>511175</xdr:colOff>
      <xdr:row>96</xdr:row>
      <xdr:rowOff>152665</xdr:rowOff>
    </xdr:to>
    <xdr:cxnSp macro="">
      <xdr:nvCxnSpPr>
        <xdr:cNvPr id="235" name="直線コネクタ 234"/>
        <xdr:cNvCxnSpPr/>
      </xdr:nvCxnSpPr>
      <xdr:spPr>
        <a:xfrm flipV="1">
          <a:off x="3797300" y="16604300"/>
          <a:ext cx="838200" cy="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27064</xdr:rowOff>
    </xdr:from>
    <xdr:ext cx="534377" cy="259045"/>
    <xdr:sp macro="" textlink="">
      <xdr:nvSpPr>
        <xdr:cNvPr id="236" name="衛生費平均値テキスト"/>
        <xdr:cNvSpPr txBox="1"/>
      </xdr:nvSpPr>
      <xdr:spPr>
        <a:xfrm>
          <a:off x="4686300" y="16314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4187</xdr:rowOff>
    </xdr:from>
    <xdr:to>
      <xdr:col>6</xdr:col>
      <xdr:colOff>561975</xdr:colOff>
      <xdr:row>96</xdr:row>
      <xdr:rowOff>105787</xdr:rowOff>
    </xdr:to>
    <xdr:sp macro="" textlink="">
      <xdr:nvSpPr>
        <xdr:cNvPr id="237" name="フローチャート : 判断 236"/>
        <xdr:cNvSpPr/>
      </xdr:nvSpPr>
      <xdr:spPr>
        <a:xfrm>
          <a:off x="45847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152665</xdr:rowOff>
    </xdr:from>
    <xdr:to>
      <xdr:col>5</xdr:col>
      <xdr:colOff>358775</xdr:colOff>
      <xdr:row>96</xdr:row>
      <xdr:rowOff>167360</xdr:rowOff>
    </xdr:to>
    <xdr:cxnSp macro="">
      <xdr:nvCxnSpPr>
        <xdr:cNvPr id="238" name="直線コネクタ 237"/>
        <xdr:cNvCxnSpPr/>
      </xdr:nvCxnSpPr>
      <xdr:spPr>
        <a:xfrm flipV="1">
          <a:off x="2908300" y="16611865"/>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16565</xdr:rowOff>
    </xdr:from>
    <xdr:to>
      <xdr:col>5</xdr:col>
      <xdr:colOff>409575</xdr:colOff>
      <xdr:row>96</xdr:row>
      <xdr:rowOff>118165</xdr:rowOff>
    </xdr:to>
    <xdr:sp macro="" textlink="">
      <xdr:nvSpPr>
        <xdr:cNvPr id="239" name="フローチャート : 判断 238"/>
        <xdr:cNvSpPr/>
      </xdr:nvSpPr>
      <xdr:spPr>
        <a:xfrm>
          <a:off x="3746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134692</xdr:rowOff>
    </xdr:from>
    <xdr:ext cx="534377" cy="259045"/>
    <xdr:sp macro="" textlink="">
      <xdr:nvSpPr>
        <xdr:cNvPr id="240" name="テキスト ボックス 239"/>
        <xdr:cNvSpPr txBox="1"/>
      </xdr:nvSpPr>
      <xdr:spPr>
        <a:xfrm>
          <a:off x="3530111" y="162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167360</xdr:rowOff>
    </xdr:from>
    <xdr:to>
      <xdr:col>4</xdr:col>
      <xdr:colOff>155575</xdr:colOff>
      <xdr:row>97</xdr:row>
      <xdr:rowOff>20458</xdr:rowOff>
    </xdr:to>
    <xdr:cxnSp macro="">
      <xdr:nvCxnSpPr>
        <xdr:cNvPr id="241" name="直線コネクタ 240"/>
        <xdr:cNvCxnSpPr/>
      </xdr:nvCxnSpPr>
      <xdr:spPr>
        <a:xfrm flipV="1">
          <a:off x="2019300" y="16626560"/>
          <a:ext cx="889000" cy="24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53434</xdr:rowOff>
    </xdr:from>
    <xdr:to>
      <xdr:col>4</xdr:col>
      <xdr:colOff>206375</xdr:colOff>
      <xdr:row>96</xdr:row>
      <xdr:rowOff>155034</xdr:rowOff>
    </xdr:to>
    <xdr:sp macro="" textlink="">
      <xdr:nvSpPr>
        <xdr:cNvPr id="242" name="フローチャート : 判断 241"/>
        <xdr:cNvSpPr/>
      </xdr:nvSpPr>
      <xdr:spPr>
        <a:xfrm>
          <a:off x="2857500" y="1651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111</xdr:rowOff>
    </xdr:from>
    <xdr:ext cx="534377" cy="259045"/>
    <xdr:sp macro="" textlink="">
      <xdr:nvSpPr>
        <xdr:cNvPr id="243" name="テキスト ボックス 242"/>
        <xdr:cNvSpPr txBox="1"/>
      </xdr:nvSpPr>
      <xdr:spPr>
        <a:xfrm>
          <a:off x="2641111" y="1628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20458</xdr:rowOff>
    </xdr:from>
    <xdr:to>
      <xdr:col>2</xdr:col>
      <xdr:colOff>638175</xdr:colOff>
      <xdr:row>97</xdr:row>
      <xdr:rowOff>22396</xdr:rowOff>
    </xdr:to>
    <xdr:cxnSp macro="">
      <xdr:nvCxnSpPr>
        <xdr:cNvPr id="244" name="直線コネクタ 243"/>
        <xdr:cNvCxnSpPr/>
      </xdr:nvCxnSpPr>
      <xdr:spPr>
        <a:xfrm flipV="1">
          <a:off x="1130300" y="16651108"/>
          <a:ext cx="889000" cy="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59051</xdr:rowOff>
    </xdr:from>
    <xdr:to>
      <xdr:col>3</xdr:col>
      <xdr:colOff>3175</xdr:colOff>
      <xdr:row>96</xdr:row>
      <xdr:rowOff>160651</xdr:rowOff>
    </xdr:to>
    <xdr:sp macro="" textlink="">
      <xdr:nvSpPr>
        <xdr:cNvPr id="245" name="フローチャート : 判断 244"/>
        <xdr:cNvSpPr/>
      </xdr:nvSpPr>
      <xdr:spPr>
        <a:xfrm>
          <a:off x="1968500" y="1651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5728</xdr:rowOff>
    </xdr:from>
    <xdr:ext cx="534377" cy="259045"/>
    <xdr:sp macro="" textlink="">
      <xdr:nvSpPr>
        <xdr:cNvPr id="246" name="テキスト ボックス 245"/>
        <xdr:cNvSpPr txBox="1"/>
      </xdr:nvSpPr>
      <xdr:spPr>
        <a:xfrm>
          <a:off x="1752111" y="1629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57843</xdr:rowOff>
    </xdr:from>
    <xdr:to>
      <xdr:col>1</xdr:col>
      <xdr:colOff>485775</xdr:colOff>
      <xdr:row>96</xdr:row>
      <xdr:rowOff>159443</xdr:rowOff>
    </xdr:to>
    <xdr:sp macro="" textlink="">
      <xdr:nvSpPr>
        <xdr:cNvPr id="247" name="フローチャート : 判断 246"/>
        <xdr:cNvSpPr/>
      </xdr:nvSpPr>
      <xdr:spPr>
        <a:xfrm>
          <a:off x="1079500" y="165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4520</xdr:rowOff>
    </xdr:from>
    <xdr:ext cx="534377" cy="259045"/>
    <xdr:sp macro="" textlink="">
      <xdr:nvSpPr>
        <xdr:cNvPr id="248" name="テキスト ボックス 247"/>
        <xdr:cNvSpPr txBox="1"/>
      </xdr:nvSpPr>
      <xdr:spPr>
        <a:xfrm>
          <a:off x="863111" y="162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94300</xdr:rowOff>
    </xdr:from>
    <xdr:to>
      <xdr:col>6</xdr:col>
      <xdr:colOff>561975</xdr:colOff>
      <xdr:row>97</xdr:row>
      <xdr:rowOff>24450</xdr:rowOff>
    </xdr:to>
    <xdr:sp macro="" textlink="">
      <xdr:nvSpPr>
        <xdr:cNvPr id="254" name="円/楕円 253"/>
        <xdr:cNvSpPr/>
      </xdr:nvSpPr>
      <xdr:spPr>
        <a:xfrm>
          <a:off x="4584700" y="1655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72727</xdr:rowOff>
    </xdr:from>
    <xdr:ext cx="534377" cy="259045"/>
    <xdr:sp macro="" textlink="">
      <xdr:nvSpPr>
        <xdr:cNvPr id="255" name="衛生費該当値テキスト"/>
        <xdr:cNvSpPr txBox="1"/>
      </xdr:nvSpPr>
      <xdr:spPr>
        <a:xfrm>
          <a:off x="4686300" y="1653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43,004</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101865</xdr:rowOff>
    </xdr:from>
    <xdr:to>
      <xdr:col>5</xdr:col>
      <xdr:colOff>409575</xdr:colOff>
      <xdr:row>97</xdr:row>
      <xdr:rowOff>32015</xdr:rowOff>
    </xdr:to>
    <xdr:sp macro="" textlink="">
      <xdr:nvSpPr>
        <xdr:cNvPr id="256" name="円/楕円 255"/>
        <xdr:cNvSpPr/>
      </xdr:nvSpPr>
      <xdr:spPr>
        <a:xfrm>
          <a:off x="3746500" y="1656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23142</xdr:rowOff>
    </xdr:from>
    <xdr:ext cx="534377" cy="259045"/>
    <xdr:sp macro="" textlink="">
      <xdr:nvSpPr>
        <xdr:cNvPr id="257" name="テキスト ボックス 256"/>
        <xdr:cNvSpPr txBox="1"/>
      </xdr:nvSpPr>
      <xdr:spPr>
        <a:xfrm>
          <a:off x="3530111" y="1665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42,309</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116560</xdr:rowOff>
    </xdr:from>
    <xdr:to>
      <xdr:col>4</xdr:col>
      <xdr:colOff>206375</xdr:colOff>
      <xdr:row>97</xdr:row>
      <xdr:rowOff>46710</xdr:rowOff>
    </xdr:to>
    <xdr:sp macro="" textlink="">
      <xdr:nvSpPr>
        <xdr:cNvPr id="258" name="円/楕円 257"/>
        <xdr:cNvSpPr/>
      </xdr:nvSpPr>
      <xdr:spPr>
        <a:xfrm>
          <a:off x="2857500" y="1657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37837</xdr:rowOff>
    </xdr:from>
    <xdr:ext cx="534377" cy="259045"/>
    <xdr:sp macro="" textlink="">
      <xdr:nvSpPr>
        <xdr:cNvPr id="259" name="テキスト ボックス 258"/>
        <xdr:cNvSpPr txBox="1"/>
      </xdr:nvSpPr>
      <xdr:spPr>
        <a:xfrm>
          <a:off x="2641111" y="1666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40,959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141108</xdr:rowOff>
    </xdr:from>
    <xdr:to>
      <xdr:col>3</xdr:col>
      <xdr:colOff>3175</xdr:colOff>
      <xdr:row>97</xdr:row>
      <xdr:rowOff>71258</xdr:rowOff>
    </xdr:to>
    <xdr:sp macro="" textlink="">
      <xdr:nvSpPr>
        <xdr:cNvPr id="260" name="円/楕円 259"/>
        <xdr:cNvSpPr/>
      </xdr:nvSpPr>
      <xdr:spPr>
        <a:xfrm>
          <a:off x="1968500" y="1660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62385</xdr:rowOff>
    </xdr:from>
    <xdr:ext cx="534377" cy="259045"/>
    <xdr:sp macro="" textlink="">
      <xdr:nvSpPr>
        <xdr:cNvPr id="261" name="テキスト ボックス 260"/>
        <xdr:cNvSpPr txBox="1"/>
      </xdr:nvSpPr>
      <xdr:spPr>
        <a:xfrm>
          <a:off x="1752111" y="1669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38,704</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143046</xdr:rowOff>
    </xdr:from>
    <xdr:to>
      <xdr:col>1</xdr:col>
      <xdr:colOff>485775</xdr:colOff>
      <xdr:row>97</xdr:row>
      <xdr:rowOff>73196</xdr:rowOff>
    </xdr:to>
    <xdr:sp macro="" textlink="">
      <xdr:nvSpPr>
        <xdr:cNvPr id="262" name="円/楕円 261"/>
        <xdr:cNvSpPr/>
      </xdr:nvSpPr>
      <xdr:spPr>
        <a:xfrm>
          <a:off x="1079500" y="1660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64323</xdr:rowOff>
    </xdr:from>
    <xdr:ext cx="534377" cy="259045"/>
    <xdr:sp macro="" textlink="">
      <xdr:nvSpPr>
        <xdr:cNvPr id="263" name="テキスト ボックス 262"/>
        <xdr:cNvSpPr txBox="1"/>
      </xdr:nvSpPr>
      <xdr:spPr>
        <a:xfrm>
          <a:off x="863111" y="1669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38,526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117475</xdr:rowOff>
    </xdr:from>
    <xdr:to>
      <xdr:col>15</xdr:col>
      <xdr:colOff>180340</xdr:colOff>
      <xdr:row>39</xdr:row>
      <xdr:rowOff>44450</xdr:rowOff>
    </xdr:to>
    <xdr:cxnSp macro="">
      <xdr:nvCxnSpPr>
        <xdr:cNvPr id="287" name="直線コネクタ 286"/>
        <xdr:cNvCxnSpPr/>
      </xdr:nvCxnSpPr>
      <xdr:spPr>
        <a:xfrm flipV="1">
          <a:off x="10475595" y="5432425"/>
          <a:ext cx="1270" cy="12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64152</xdr:rowOff>
    </xdr:from>
    <xdr:ext cx="534377" cy="259045"/>
    <xdr:sp macro="" textlink="">
      <xdr:nvSpPr>
        <xdr:cNvPr id="290" name="労働費最大値テキスト"/>
        <xdr:cNvSpPr txBox="1"/>
      </xdr:nvSpPr>
      <xdr:spPr>
        <a:xfrm>
          <a:off x="10528300" y="52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a:t>
          </a:r>
          <a:endParaRPr kumimoji="1" lang="ja-JP" altLang="en-US" sz="1000" b="1">
            <a:latin typeface="ＭＳ Ｐゴシック"/>
          </a:endParaRPr>
        </a:p>
      </xdr:txBody>
    </xdr:sp>
    <xdr:clientData/>
  </xdr:oneCellAnchor>
  <xdr:twoCellAnchor>
    <xdr:from>
      <xdr:col>15</xdr:col>
      <xdr:colOff>92075</xdr:colOff>
      <xdr:row>31</xdr:row>
      <xdr:rowOff>117475</xdr:rowOff>
    </xdr:from>
    <xdr:to>
      <xdr:col>15</xdr:col>
      <xdr:colOff>269875</xdr:colOff>
      <xdr:row>31</xdr:row>
      <xdr:rowOff>117475</xdr:rowOff>
    </xdr:to>
    <xdr:cxnSp macro="">
      <xdr:nvCxnSpPr>
        <xdr:cNvPr id="291" name="直線コネクタ 290"/>
        <xdr:cNvCxnSpPr/>
      </xdr:nvCxnSpPr>
      <xdr:spPr>
        <a:xfrm>
          <a:off x="10388600" y="54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33401</xdr:rowOff>
    </xdr:from>
    <xdr:to>
      <xdr:col>15</xdr:col>
      <xdr:colOff>180975</xdr:colOff>
      <xdr:row>39</xdr:row>
      <xdr:rowOff>33401</xdr:rowOff>
    </xdr:to>
    <xdr:cxnSp macro="">
      <xdr:nvCxnSpPr>
        <xdr:cNvPr id="292" name="直線コネクタ 291"/>
        <xdr:cNvCxnSpPr/>
      </xdr:nvCxnSpPr>
      <xdr:spPr>
        <a:xfrm>
          <a:off x="9639300" y="671995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77614</xdr:rowOff>
    </xdr:from>
    <xdr:ext cx="378565" cy="259045"/>
    <xdr:sp macro="" textlink="">
      <xdr:nvSpPr>
        <xdr:cNvPr id="293" name="労働費平均値テキスト"/>
        <xdr:cNvSpPr txBox="1"/>
      </xdr:nvSpPr>
      <xdr:spPr>
        <a:xfrm>
          <a:off x="10528300" y="64212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54737</xdr:rowOff>
    </xdr:from>
    <xdr:to>
      <xdr:col>15</xdr:col>
      <xdr:colOff>231775</xdr:colOff>
      <xdr:row>38</xdr:row>
      <xdr:rowOff>156337</xdr:rowOff>
    </xdr:to>
    <xdr:sp macro="" textlink="">
      <xdr:nvSpPr>
        <xdr:cNvPr id="294" name="フローチャート : 判断 293"/>
        <xdr:cNvSpPr/>
      </xdr:nvSpPr>
      <xdr:spPr>
        <a:xfrm>
          <a:off x="10426700" y="656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33401</xdr:rowOff>
    </xdr:from>
    <xdr:to>
      <xdr:col>14</xdr:col>
      <xdr:colOff>28575</xdr:colOff>
      <xdr:row>39</xdr:row>
      <xdr:rowOff>33528</xdr:rowOff>
    </xdr:to>
    <xdr:cxnSp macro="">
      <xdr:nvCxnSpPr>
        <xdr:cNvPr id="295" name="直線コネクタ 294"/>
        <xdr:cNvCxnSpPr/>
      </xdr:nvCxnSpPr>
      <xdr:spPr>
        <a:xfrm flipV="1">
          <a:off x="8750300" y="6719951"/>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117348</xdr:rowOff>
    </xdr:from>
    <xdr:to>
      <xdr:col>14</xdr:col>
      <xdr:colOff>79375</xdr:colOff>
      <xdr:row>38</xdr:row>
      <xdr:rowOff>47498</xdr:rowOff>
    </xdr:to>
    <xdr:sp macro="" textlink="">
      <xdr:nvSpPr>
        <xdr:cNvPr id="296" name="フローチャート : 判断 295"/>
        <xdr:cNvSpPr/>
      </xdr:nvSpPr>
      <xdr:spPr>
        <a:xfrm>
          <a:off x="9588500" y="646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64025</xdr:rowOff>
    </xdr:from>
    <xdr:ext cx="469744" cy="259045"/>
    <xdr:sp macro="" textlink="">
      <xdr:nvSpPr>
        <xdr:cNvPr id="297" name="テキスト ボックス 296"/>
        <xdr:cNvSpPr txBox="1"/>
      </xdr:nvSpPr>
      <xdr:spPr>
        <a:xfrm>
          <a:off x="9404427" y="623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33528</xdr:rowOff>
    </xdr:from>
    <xdr:to>
      <xdr:col>12</xdr:col>
      <xdr:colOff>511175</xdr:colOff>
      <xdr:row>39</xdr:row>
      <xdr:rowOff>33528</xdr:rowOff>
    </xdr:to>
    <xdr:cxnSp macro="">
      <xdr:nvCxnSpPr>
        <xdr:cNvPr id="298" name="直線コネクタ 297"/>
        <xdr:cNvCxnSpPr/>
      </xdr:nvCxnSpPr>
      <xdr:spPr>
        <a:xfrm>
          <a:off x="7861300" y="67200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34798</xdr:rowOff>
    </xdr:from>
    <xdr:to>
      <xdr:col>12</xdr:col>
      <xdr:colOff>561975</xdr:colOff>
      <xdr:row>37</xdr:row>
      <xdr:rowOff>136398</xdr:rowOff>
    </xdr:to>
    <xdr:sp macro="" textlink="">
      <xdr:nvSpPr>
        <xdr:cNvPr id="299" name="フローチャート : 判断 298"/>
        <xdr:cNvSpPr/>
      </xdr:nvSpPr>
      <xdr:spPr>
        <a:xfrm>
          <a:off x="8699500" y="637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152925</xdr:rowOff>
    </xdr:from>
    <xdr:ext cx="469744" cy="259045"/>
    <xdr:sp macro="" textlink="">
      <xdr:nvSpPr>
        <xdr:cNvPr id="300" name="テキスト ボックス 299"/>
        <xdr:cNvSpPr txBox="1"/>
      </xdr:nvSpPr>
      <xdr:spPr>
        <a:xfrm>
          <a:off x="8515427" y="615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33401</xdr:rowOff>
    </xdr:from>
    <xdr:to>
      <xdr:col>11</xdr:col>
      <xdr:colOff>307975</xdr:colOff>
      <xdr:row>39</xdr:row>
      <xdr:rowOff>33528</xdr:rowOff>
    </xdr:to>
    <xdr:cxnSp macro="">
      <xdr:nvCxnSpPr>
        <xdr:cNvPr id="301" name="直線コネクタ 300"/>
        <xdr:cNvCxnSpPr/>
      </xdr:nvCxnSpPr>
      <xdr:spPr>
        <a:xfrm>
          <a:off x="6972300" y="6719951"/>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151638</xdr:rowOff>
    </xdr:from>
    <xdr:to>
      <xdr:col>11</xdr:col>
      <xdr:colOff>358775</xdr:colOff>
      <xdr:row>37</xdr:row>
      <xdr:rowOff>81788</xdr:rowOff>
    </xdr:to>
    <xdr:sp macro="" textlink="">
      <xdr:nvSpPr>
        <xdr:cNvPr id="302" name="フローチャート : 判断 301"/>
        <xdr:cNvSpPr/>
      </xdr:nvSpPr>
      <xdr:spPr>
        <a:xfrm>
          <a:off x="7810500" y="632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98315</xdr:rowOff>
    </xdr:from>
    <xdr:ext cx="469744" cy="259045"/>
    <xdr:sp macro="" textlink="">
      <xdr:nvSpPr>
        <xdr:cNvPr id="303" name="テキスト ボックス 302"/>
        <xdr:cNvSpPr txBox="1"/>
      </xdr:nvSpPr>
      <xdr:spPr>
        <a:xfrm>
          <a:off x="7626427" y="6099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127889</xdr:rowOff>
    </xdr:from>
    <xdr:to>
      <xdr:col>10</xdr:col>
      <xdr:colOff>155575</xdr:colOff>
      <xdr:row>36</xdr:row>
      <xdr:rowOff>58039</xdr:rowOff>
    </xdr:to>
    <xdr:sp macro="" textlink="">
      <xdr:nvSpPr>
        <xdr:cNvPr id="304" name="フローチャート : 判断 303"/>
        <xdr:cNvSpPr/>
      </xdr:nvSpPr>
      <xdr:spPr>
        <a:xfrm>
          <a:off x="6921500" y="61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74566</xdr:rowOff>
    </xdr:from>
    <xdr:ext cx="469744" cy="259045"/>
    <xdr:sp macro="" textlink="">
      <xdr:nvSpPr>
        <xdr:cNvPr id="305" name="テキスト ボックス 304"/>
        <xdr:cNvSpPr txBox="1"/>
      </xdr:nvSpPr>
      <xdr:spPr>
        <a:xfrm>
          <a:off x="6737427" y="590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154051</xdr:rowOff>
    </xdr:from>
    <xdr:to>
      <xdr:col>15</xdr:col>
      <xdr:colOff>231775</xdr:colOff>
      <xdr:row>39</xdr:row>
      <xdr:rowOff>84201</xdr:rowOff>
    </xdr:to>
    <xdr:sp macro="" textlink="">
      <xdr:nvSpPr>
        <xdr:cNvPr id="311" name="円/楕円 310"/>
        <xdr:cNvSpPr/>
      </xdr:nvSpPr>
      <xdr:spPr>
        <a:xfrm>
          <a:off x="10426700" y="666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68978</xdr:rowOff>
    </xdr:from>
    <xdr:ext cx="313932" cy="259045"/>
    <xdr:sp macro="" textlink="">
      <xdr:nvSpPr>
        <xdr:cNvPr id="312" name="労働費該当値テキスト"/>
        <xdr:cNvSpPr txBox="1"/>
      </xdr:nvSpPr>
      <xdr:spPr>
        <a:xfrm>
          <a:off x="10528300" y="65840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154051</xdr:rowOff>
    </xdr:from>
    <xdr:to>
      <xdr:col>14</xdr:col>
      <xdr:colOff>79375</xdr:colOff>
      <xdr:row>39</xdr:row>
      <xdr:rowOff>84201</xdr:rowOff>
    </xdr:to>
    <xdr:sp macro="" textlink="">
      <xdr:nvSpPr>
        <xdr:cNvPr id="313" name="円/楕円 312"/>
        <xdr:cNvSpPr/>
      </xdr:nvSpPr>
      <xdr:spPr>
        <a:xfrm>
          <a:off x="9588500" y="666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75328</xdr:rowOff>
    </xdr:from>
    <xdr:ext cx="313932" cy="259045"/>
    <xdr:sp macro="" textlink="">
      <xdr:nvSpPr>
        <xdr:cNvPr id="314" name="テキスト ボックス 313"/>
        <xdr:cNvSpPr txBox="1"/>
      </xdr:nvSpPr>
      <xdr:spPr>
        <a:xfrm>
          <a:off x="9482333" y="67618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154178</xdr:rowOff>
    </xdr:from>
    <xdr:to>
      <xdr:col>12</xdr:col>
      <xdr:colOff>561975</xdr:colOff>
      <xdr:row>39</xdr:row>
      <xdr:rowOff>84328</xdr:rowOff>
    </xdr:to>
    <xdr:sp macro="" textlink="">
      <xdr:nvSpPr>
        <xdr:cNvPr id="315" name="円/楕円 314"/>
        <xdr:cNvSpPr/>
      </xdr:nvSpPr>
      <xdr:spPr>
        <a:xfrm>
          <a:off x="8699500" y="666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354208</xdr:colOff>
      <xdr:row>39</xdr:row>
      <xdr:rowOff>75455</xdr:rowOff>
    </xdr:from>
    <xdr:ext cx="313932" cy="259045"/>
    <xdr:sp macro="" textlink="">
      <xdr:nvSpPr>
        <xdr:cNvPr id="316" name="テキスト ボックス 315"/>
        <xdr:cNvSpPr txBox="1"/>
      </xdr:nvSpPr>
      <xdr:spPr>
        <a:xfrm>
          <a:off x="8593333" y="67620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154178</xdr:rowOff>
    </xdr:from>
    <xdr:to>
      <xdr:col>11</xdr:col>
      <xdr:colOff>358775</xdr:colOff>
      <xdr:row>39</xdr:row>
      <xdr:rowOff>84328</xdr:rowOff>
    </xdr:to>
    <xdr:sp macro="" textlink="">
      <xdr:nvSpPr>
        <xdr:cNvPr id="317" name="円/楕円 316"/>
        <xdr:cNvSpPr/>
      </xdr:nvSpPr>
      <xdr:spPr>
        <a:xfrm>
          <a:off x="7810500" y="666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151008</xdr:colOff>
      <xdr:row>39</xdr:row>
      <xdr:rowOff>75455</xdr:rowOff>
    </xdr:from>
    <xdr:ext cx="313932" cy="259045"/>
    <xdr:sp macro="" textlink="">
      <xdr:nvSpPr>
        <xdr:cNvPr id="318" name="テキスト ボックス 317"/>
        <xdr:cNvSpPr txBox="1"/>
      </xdr:nvSpPr>
      <xdr:spPr>
        <a:xfrm>
          <a:off x="7704333" y="67620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154051</xdr:rowOff>
    </xdr:from>
    <xdr:to>
      <xdr:col>10</xdr:col>
      <xdr:colOff>155575</xdr:colOff>
      <xdr:row>39</xdr:row>
      <xdr:rowOff>84201</xdr:rowOff>
    </xdr:to>
    <xdr:sp macro="" textlink="">
      <xdr:nvSpPr>
        <xdr:cNvPr id="319" name="円/楕円 318"/>
        <xdr:cNvSpPr/>
      </xdr:nvSpPr>
      <xdr:spPr>
        <a:xfrm>
          <a:off x="6921500" y="666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633608</xdr:colOff>
      <xdr:row>39</xdr:row>
      <xdr:rowOff>75328</xdr:rowOff>
    </xdr:from>
    <xdr:ext cx="313932" cy="259045"/>
    <xdr:sp macro="" textlink="">
      <xdr:nvSpPr>
        <xdr:cNvPr id="320" name="テキスト ボックス 319"/>
        <xdr:cNvSpPr txBox="1"/>
      </xdr:nvSpPr>
      <xdr:spPr>
        <a:xfrm>
          <a:off x="6815333" y="67618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26607</xdr:rowOff>
    </xdr:from>
    <xdr:to>
      <xdr:col>15</xdr:col>
      <xdr:colOff>180340</xdr:colOff>
      <xdr:row>58</xdr:row>
      <xdr:rowOff>83711</xdr:rowOff>
    </xdr:to>
    <xdr:cxnSp macro="">
      <xdr:nvCxnSpPr>
        <xdr:cNvPr id="342" name="直線コネクタ 341"/>
        <xdr:cNvCxnSpPr/>
      </xdr:nvCxnSpPr>
      <xdr:spPr>
        <a:xfrm flipV="1">
          <a:off x="10475595" y="8599107"/>
          <a:ext cx="1270" cy="142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87538</xdr:rowOff>
    </xdr:from>
    <xdr:ext cx="469744" cy="259045"/>
    <xdr:sp macro="" textlink="">
      <xdr:nvSpPr>
        <xdr:cNvPr id="343" name="農林水産業費最小値テキスト"/>
        <xdr:cNvSpPr txBox="1"/>
      </xdr:nvSpPr>
      <xdr:spPr>
        <a:xfrm>
          <a:off x="10528300" y="1003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6,123</a:t>
          </a:r>
          <a:endParaRPr kumimoji="1" lang="ja-JP" altLang="en-US" sz="1000" b="1">
            <a:latin typeface="ＭＳ Ｐゴシック"/>
          </a:endParaRPr>
        </a:p>
      </xdr:txBody>
    </xdr:sp>
    <xdr:clientData/>
  </xdr:oneCellAnchor>
  <xdr:twoCellAnchor>
    <xdr:from>
      <xdr:col>15</xdr:col>
      <xdr:colOff>92075</xdr:colOff>
      <xdr:row>58</xdr:row>
      <xdr:rowOff>83711</xdr:rowOff>
    </xdr:from>
    <xdr:to>
      <xdr:col>15</xdr:col>
      <xdr:colOff>269875</xdr:colOff>
      <xdr:row>58</xdr:row>
      <xdr:rowOff>83711</xdr:rowOff>
    </xdr:to>
    <xdr:cxnSp macro="">
      <xdr:nvCxnSpPr>
        <xdr:cNvPr id="344" name="直線コネクタ 343"/>
        <xdr:cNvCxnSpPr/>
      </xdr:nvCxnSpPr>
      <xdr:spPr>
        <a:xfrm>
          <a:off x="10388600" y="10027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144734</xdr:rowOff>
    </xdr:from>
    <xdr:ext cx="599010" cy="259045"/>
    <xdr:sp macro="" textlink="">
      <xdr:nvSpPr>
        <xdr:cNvPr id="345" name="農林水産業費最大値テキスト"/>
        <xdr:cNvSpPr txBox="1"/>
      </xdr:nvSpPr>
      <xdr:spPr>
        <a:xfrm>
          <a:off x="10528300" y="837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162,368</a:t>
          </a:r>
          <a:endParaRPr kumimoji="1" lang="ja-JP" altLang="en-US" sz="1000" b="1">
            <a:latin typeface="ＭＳ Ｐゴシック"/>
          </a:endParaRPr>
        </a:p>
      </xdr:txBody>
    </xdr:sp>
    <xdr:clientData/>
  </xdr:oneCellAnchor>
  <xdr:twoCellAnchor>
    <xdr:from>
      <xdr:col>15</xdr:col>
      <xdr:colOff>92075</xdr:colOff>
      <xdr:row>50</xdr:row>
      <xdr:rowOff>26607</xdr:rowOff>
    </xdr:from>
    <xdr:to>
      <xdr:col>15</xdr:col>
      <xdr:colOff>269875</xdr:colOff>
      <xdr:row>50</xdr:row>
      <xdr:rowOff>26607</xdr:rowOff>
    </xdr:to>
    <xdr:cxnSp macro="">
      <xdr:nvCxnSpPr>
        <xdr:cNvPr id="346" name="直線コネクタ 345"/>
        <xdr:cNvCxnSpPr/>
      </xdr:nvCxnSpPr>
      <xdr:spPr>
        <a:xfrm>
          <a:off x="10388600" y="859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9956</xdr:rowOff>
    </xdr:from>
    <xdr:to>
      <xdr:col>15</xdr:col>
      <xdr:colOff>180975</xdr:colOff>
      <xdr:row>57</xdr:row>
      <xdr:rowOff>44300</xdr:rowOff>
    </xdr:to>
    <xdr:cxnSp macro="">
      <xdr:nvCxnSpPr>
        <xdr:cNvPr id="347" name="直線コネクタ 346"/>
        <xdr:cNvCxnSpPr/>
      </xdr:nvCxnSpPr>
      <xdr:spPr>
        <a:xfrm flipV="1">
          <a:off x="9639300" y="9782606"/>
          <a:ext cx="838200" cy="3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114693</xdr:rowOff>
    </xdr:from>
    <xdr:ext cx="534377" cy="259045"/>
    <xdr:sp macro="" textlink="">
      <xdr:nvSpPr>
        <xdr:cNvPr id="348" name="農林水産業費平均値テキスト"/>
        <xdr:cNvSpPr txBox="1"/>
      </xdr:nvSpPr>
      <xdr:spPr>
        <a:xfrm>
          <a:off x="10528300" y="9715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136266</xdr:rowOff>
    </xdr:from>
    <xdr:to>
      <xdr:col>15</xdr:col>
      <xdr:colOff>231775</xdr:colOff>
      <xdr:row>57</xdr:row>
      <xdr:rowOff>66416</xdr:rowOff>
    </xdr:to>
    <xdr:sp macro="" textlink="">
      <xdr:nvSpPr>
        <xdr:cNvPr id="349" name="フローチャート : 判断 348"/>
        <xdr:cNvSpPr/>
      </xdr:nvSpPr>
      <xdr:spPr>
        <a:xfrm>
          <a:off x="10426700" y="973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44300</xdr:rowOff>
    </xdr:from>
    <xdr:to>
      <xdr:col>14</xdr:col>
      <xdr:colOff>28575</xdr:colOff>
      <xdr:row>57</xdr:row>
      <xdr:rowOff>82742</xdr:rowOff>
    </xdr:to>
    <xdr:cxnSp macro="">
      <xdr:nvCxnSpPr>
        <xdr:cNvPr id="350" name="直線コネクタ 349"/>
        <xdr:cNvCxnSpPr/>
      </xdr:nvCxnSpPr>
      <xdr:spPr>
        <a:xfrm flipV="1">
          <a:off x="8750300" y="9816950"/>
          <a:ext cx="889000" cy="3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165215</xdr:rowOff>
    </xdr:from>
    <xdr:to>
      <xdr:col>14</xdr:col>
      <xdr:colOff>79375</xdr:colOff>
      <xdr:row>57</xdr:row>
      <xdr:rowOff>95365</xdr:rowOff>
    </xdr:to>
    <xdr:sp macro="" textlink="">
      <xdr:nvSpPr>
        <xdr:cNvPr id="351" name="フローチャート : 判断 350"/>
        <xdr:cNvSpPr/>
      </xdr:nvSpPr>
      <xdr:spPr>
        <a:xfrm>
          <a:off x="9588500" y="976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86492</xdr:rowOff>
    </xdr:from>
    <xdr:ext cx="534377" cy="259045"/>
    <xdr:sp macro="" textlink="">
      <xdr:nvSpPr>
        <xdr:cNvPr id="352" name="テキスト ボックス 351"/>
        <xdr:cNvSpPr txBox="1"/>
      </xdr:nvSpPr>
      <xdr:spPr>
        <a:xfrm>
          <a:off x="9372111" y="985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82742</xdr:rowOff>
    </xdr:from>
    <xdr:to>
      <xdr:col>12</xdr:col>
      <xdr:colOff>511175</xdr:colOff>
      <xdr:row>57</xdr:row>
      <xdr:rowOff>103746</xdr:rowOff>
    </xdr:to>
    <xdr:cxnSp macro="">
      <xdr:nvCxnSpPr>
        <xdr:cNvPr id="353" name="直線コネクタ 352"/>
        <xdr:cNvCxnSpPr/>
      </xdr:nvCxnSpPr>
      <xdr:spPr>
        <a:xfrm flipV="1">
          <a:off x="7861300" y="9855392"/>
          <a:ext cx="889000" cy="2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167026</xdr:rowOff>
    </xdr:from>
    <xdr:to>
      <xdr:col>12</xdr:col>
      <xdr:colOff>561975</xdr:colOff>
      <xdr:row>57</xdr:row>
      <xdr:rowOff>97176</xdr:rowOff>
    </xdr:to>
    <xdr:sp macro="" textlink="">
      <xdr:nvSpPr>
        <xdr:cNvPr id="354" name="フローチャート : 判断 353"/>
        <xdr:cNvSpPr/>
      </xdr:nvSpPr>
      <xdr:spPr>
        <a:xfrm>
          <a:off x="8699500" y="97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113703</xdr:rowOff>
    </xdr:from>
    <xdr:ext cx="534377" cy="259045"/>
    <xdr:sp macro="" textlink="">
      <xdr:nvSpPr>
        <xdr:cNvPr id="355" name="テキスト ボックス 354"/>
        <xdr:cNvSpPr txBox="1"/>
      </xdr:nvSpPr>
      <xdr:spPr>
        <a:xfrm>
          <a:off x="8483111" y="954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83492</xdr:rowOff>
    </xdr:from>
    <xdr:to>
      <xdr:col>11</xdr:col>
      <xdr:colOff>307975</xdr:colOff>
      <xdr:row>57</xdr:row>
      <xdr:rowOff>103746</xdr:rowOff>
    </xdr:to>
    <xdr:cxnSp macro="">
      <xdr:nvCxnSpPr>
        <xdr:cNvPr id="356" name="直線コネクタ 355"/>
        <xdr:cNvCxnSpPr/>
      </xdr:nvCxnSpPr>
      <xdr:spPr>
        <a:xfrm>
          <a:off x="6972300" y="9856142"/>
          <a:ext cx="889000" cy="2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21161</xdr:rowOff>
    </xdr:from>
    <xdr:to>
      <xdr:col>11</xdr:col>
      <xdr:colOff>358775</xdr:colOff>
      <xdr:row>57</xdr:row>
      <xdr:rowOff>122761</xdr:rowOff>
    </xdr:to>
    <xdr:sp macro="" textlink="">
      <xdr:nvSpPr>
        <xdr:cNvPr id="357" name="フローチャート : 判断 356"/>
        <xdr:cNvSpPr/>
      </xdr:nvSpPr>
      <xdr:spPr>
        <a:xfrm>
          <a:off x="7810500" y="979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139288</xdr:rowOff>
    </xdr:from>
    <xdr:ext cx="534377" cy="259045"/>
    <xdr:sp macro="" textlink="">
      <xdr:nvSpPr>
        <xdr:cNvPr id="358" name="テキスト ボックス 357"/>
        <xdr:cNvSpPr txBox="1"/>
      </xdr:nvSpPr>
      <xdr:spPr>
        <a:xfrm>
          <a:off x="7594111" y="956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38224</xdr:rowOff>
    </xdr:from>
    <xdr:to>
      <xdr:col>10</xdr:col>
      <xdr:colOff>155575</xdr:colOff>
      <xdr:row>57</xdr:row>
      <xdr:rowOff>139824</xdr:rowOff>
    </xdr:to>
    <xdr:sp macro="" textlink="">
      <xdr:nvSpPr>
        <xdr:cNvPr id="359" name="フローチャート : 判断 358"/>
        <xdr:cNvSpPr/>
      </xdr:nvSpPr>
      <xdr:spPr>
        <a:xfrm>
          <a:off x="6921500" y="981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130951</xdr:rowOff>
    </xdr:from>
    <xdr:ext cx="534377" cy="259045"/>
    <xdr:sp macro="" textlink="">
      <xdr:nvSpPr>
        <xdr:cNvPr id="360" name="テキスト ボックス 359"/>
        <xdr:cNvSpPr txBox="1"/>
      </xdr:nvSpPr>
      <xdr:spPr>
        <a:xfrm>
          <a:off x="6705111" y="990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130606</xdr:rowOff>
    </xdr:from>
    <xdr:to>
      <xdr:col>15</xdr:col>
      <xdr:colOff>231775</xdr:colOff>
      <xdr:row>57</xdr:row>
      <xdr:rowOff>60756</xdr:rowOff>
    </xdr:to>
    <xdr:sp macro="" textlink="">
      <xdr:nvSpPr>
        <xdr:cNvPr id="366" name="円/楕円 365"/>
        <xdr:cNvSpPr/>
      </xdr:nvSpPr>
      <xdr:spPr>
        <a:xfrm>
          <a:off x="10426700" y="973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153483</xdr:rowOff>
    </xdr:from>
    <xdr:ext cx="534377" cy="259045"/>
    <xdr:sp macro="" textlink="">
      <xdr:nvSpPr>
        <xdr:cNvPr id="367" name="農林水産業費該当値テキスト"/>
        <xdr:cNvSpPr txBox="1"/>
      </xdr:nvSpPr>
      <xdr:spPr>
        <a:xfrm>
          <a:off x="10528300" y="9583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32,939</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164950</xdr:rowOff>
    </xdr:from>
    <xdr:to>
      <xdr:col>14</xdr:col>
      <xdr:colOff>79375</xdr:colOff>
      <xdr:row>57</xdr:row>
      <xdr:rowOff>95100</xdr:rowOff>
    </xdr:to>
    <xdr:sp macro="" textlink="">
      <xdr:nvSpPr>
        <xdr:cNvPr id="368" name="円/楕円 367"/>
        <xdr:cNvSpPr/>
      </xdr:nvSpPr>
      <xdr:spPr>
        <a:xfrm>
          <a:off x="9588500" y="976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111627</xdr:rowOff>
    </xdr:from>
    <xdr:ext cx="534377" cy="259045"/>
    <xdr:sp macro="" textlink="">
      <xdr:nvSpPr>
        <xdr:cNvPr id="369" name="テキスト ボックス 368"/>
        <xdr:cNvSpPr txBox="1"/>
      </xdr:nvSpPr>
      <xdr:spPr>
        <a:xfrm>
          <a:off x="9372111" y="954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29,183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31942</xdr:rowOff>
    </xdr:from>
    <xdr:to>
      <xdr:col>12</xdr:col>
      <xdr:colOff>561975</xdr:colOff>
      <xdr:row>57</xdr:row>
      <xdr:rowOff>133542</xdr:rowOff>
    </xdr:to>
    <xdr:sp macro="" textlink="">
      <xdr:nvSpPr>
        <xdr:cNvPr id="370" name="円/楕円 369"/>
        <xdr:cNvSpPr/>
      </xdr:nvSpPr>
      <xdr:spPr>
        <a:xfrm>
          <a:off x="8699500" y="980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124669</xdr:rowOff>
    </xdr:from>
    <xdr:ext cx="534377" cy="259045"/>
    <xdr:sp macro="" textlink="">
      <xdr:nvSpPr>
        <xdr:cNvPr id="371" name="テキスト ボックス 370"/>
        <xdr:cNvSpPr txBox="1"/>
      </xdr:nvSpPr>
      <xdr:spPr>
        <a:xfrm>
          <a:off x="8483111" y="989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24,979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52946</xdr:rowOff>
    </xdr:from>
    <xdr:to>
      <xdr:col>11</xdr:col>
      <xdr:colOff>358775</xdr:colOff>
      <xdr:row>57</xdr:row>
      <xdr:rowOff>154546</xdr:rowOff>
    </xdr:to>
    <xdr:sp macro="" textlink="">
      <xdr:nvSpPr>
        <xdr:cNvPr id="372" name="円/楕円 371"/>
        <xdr:cNvSpPr/>
      </xdr:nvSpPr>
      <xdr:spPr>
        <a:xfrm>
          <a:off x="7810500" y="982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145673</xdr:rowOff>
    </xdr:from>
    <xdr:ext cx="534377" cy="259045"/>
    <xdr:sp macro="" textlink="">
      <xdr:nvSpPr>
        <xdr:cNvPr id="373" name="テキスト ボックス 372"/>
        <xdr:cNvSpPr txBox="1"/>
      </xdr:nvSpPr>
      <xdr:spPr>
        <a:xfrm>
          <a:off x="7594111" y="991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22,682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32692</xdr:rowOff>
    </xdr:from>
    <xdr:to>
      <xdr:col>10</xdr:col>
      <xdr:colOff>155575</xdr:colOff>
      <xdr:row>57</xdr:row>
      <xdr:rowOff>134292</xdr:rowOff>
    </xdr:to>
    <xdr:sp macro="" textlink="">
      <xdr:nvSpPr>
        <xdr:cNvPr id="374" name="円/楕円 373"/>
        <xdr:cNvSpPr/>
      </xdr:nvSpPr>
      <xdr:spPr>
        <a:xfrm>
          <a:off x="6921500" y="980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150819</xdr:rowOff>
    </xdr:from>
    <xdr:ext cx="534377" cy="259045"/>
    <xdr:sp macro="" textlink="">
      <xdr:nvSpPr>
        <xdr:cNvPr id="375" name="テキスト ボックス 374"/>
        <xdr:cNvSpPr txBox="1"/>
      </xdr:nvSpPr>
      <xdr:spPr>
        <a:xfrm>
          <a:off x="6705111" y="958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24,897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16,146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167018</xdr:rowOff>
    </xdr:from>
    <xdr:to>
      <xdr:col>15</xdr:col>
      <xdr:colOff>180340</xdr:colOff>
      <xdr:row>79</xdr:row>
      <xdr:rowOff>58841</xdr:rowOff>
    </xdr:to>
    <xdr:cxnSp macro="">
      <xdr:nvCxnSpPr>
        <xdr:cNvPr id="401" name="直線コネクタ 400"/>
        <xdr:cNvCxnSpPr/>
      </xdr:nvCxnSpPr>
      <xdr:spPr>
        <a:xfrm flipV="1">
          <a:off x="10475595" y="12168518"/>
          <a:ext cx="1270" cy="1434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62668</xdr:rowOff>
    </xdr:from>
    <xdr:ext cx="469744" cy="259045"/>
    <xdr:sp macro="" textlink="">
      <xdr:nvSpPr>
        <xdr:cNvPr id="402" name="商工費最小値テキスト"/>
        <xdr:cNvSpPr txBox="1"/>
      </xdr:nvSpPr>
      <xdr:spPr>
        <a:xfrm>
          <a:off x="10528300" y="136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2,452</a:t>
          </a:r>
          <a:endParaRPr kumimoji="1" lang="ja-JP" altLang="en-US" sz="1000" b="1">
            <a:latin typeface="ＭＳ Ｐゴシック"/>
          </a:endParaRPr>
        </a:p>
      </xdr:txBody>
    </xdr:sp>
    <xdr:clientData/>
  </xdr:oneCellAnchor>
  <xdr:twoCellAnchor>
    <xdr:from>
      <xdr:col>15</xdr:col>
      <xdr:colOff>92075</xdr:colOff>
      <xdr:row>79</xdr:row>
      <xdr:rowOff>58841</xdr:rowOff>
    </xdr:from>
    <xdr:to>
      <xdr:col>15</xdr:col>
      <xdr:colOff>269875</xdr:colOff>
      <xdr:row>79</xdr:row>
      <xdr:rowOff>58841</xdr:rowOff>
    </xdr:to>
    <xdr:cxnSp macro="">
      <xdr:nvCxnSpPr>
        <xdr:cNvPr id="403" name="直線コネクタ 402"/>
        <xdr:cNvCxnSpPr/>
      </xdr:nvCxnSpPr>
      <xdr:spPr>
        <a:xfrm>
          <a:off x="10388600" y="1360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113695</xdr:rowOff>
    </xdr:from>
    <xdr:ext cx="534377" cy="259045"/>
    <xdr:sp macro="" textlink="">
      <xdr:nvSpPr>
        <xdr:cNvPr id="404" name="商工費最大値テキスト"/>
        <xdr:cNvSpPr txBox="1"/>
      </xdr:nvSpPr>
      <xdr:spPr>
        <a:xfrm>
          <a:off x="10528300" y="119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90,327</a:t>
          </a:r>
          <a:endParaRPr kumimoji="1" lang="ja-JP" altLang="en-US" sz="1000" b="1">
            <a:latin typeface="ＭＳ Ｐゴシック"/>
          </a:endParaRPr>
        </a:p>
      </xdr:txBody>
    </xdr:sp>
    <xdr:clientData/>
  </xdr:oneCellAnchor>
  <xdr:twoCellAnchor>
    <xdr:from>
      <xdr:col>15</xdr:col>
      <xdr:colOff>92075</xdr:colOff>
      <xdr:row>70</xdr:row>
      <xdr:rowOff>167018</xdr:rowOff>
    </xdr:from>
    <xdr:to>
      <xdr:col>15</xdr:col>
      <xdr:colOff>269875</xdr:colOff>
      <xdr:row>70</xdr:row>
      <xdr:rowOff>167018</xdr:rowOff>
    </xdr:to>
    <xdr:cxnSp macro="">
      <xdr:nvCxnSpPr>
        <xdr:cNvPr id="405" name="直線コネクタ 404"/>
        <xdr:cNvCxnSpPr/>
      </xdr:nvCxnSpPr>
      <xdr:spPr>
        <a:xfrm>
          <a:off x="10388600" y="1216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144729</xdr:rowOff>
    </xdr:from>
    <xdr:to>
      <xdr:col>15</xdr:col>
      <xdr:colOff>180975</xdr:colOff>
      <xdr:row>78</xdr:row>
      <xdr:rowOff>165058</xdr:rowOff>
    </xdr:to>
    <xdr:cxnSp macro="">
      <xdr:nvCxnSpPr>
        <xdr:cNvPr id="406" name="直線コネクタ 405"/>
        <xdr:cNvCxnSpPr/>
      </xdr:nvCxnSpPr>
      <xdr:spPr>
        <a:xfrm flipV="1">
          <a:off x="9639300" y="13517829"/>
          <a:ext cx="838200" cy="20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113296</xdr:rowOff>
    </xdr:from>
    <xdr:ext cx="534377" cy="259045"/>
    <xdr:sp macro="" textlink="">
      <xdr:nvSpPr>
        <xdr:cNvPr id="407" name="商工費平均値テキスト"/>
        <xdr:cNvSpPr txBox="1"/>
      </xdr:nvSpPr>
      <xdr:spPr>
        <a:xfrm>
          <a:off x="10528300" y="13143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90419</xdr:rowOff>
    </xdr:from>
    <xdr:to>
      <xdr:col>15</xdr:col>
      <xdr:colOff>231775</xdr:colOff>
      <xdr:row>78</xdr:row>
      <xdr:rowOff>20569</xdr:rowOff>
    </xdr:to>
    <xdr:sp macro="" textlink="">
      <xdr:nvSpPr>
        <xdr:cNvPr id="408" name="フローチャート : 判断 407"/>
        <xdr:cNvSpPr/>
      </xdr:nvSpPr>
      <xdr:spPr>
        <a:xfrm>
          <a:off x="10426700" y="1329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151620</xdr:rowOff>
    </xdr:from>
    <xdr:to>
      <xdr:col>14</xdr:col>
      <xdr:colOff>28575</xdr:colOff>
      <xdr:row>78</xdr:row>
      <xdr:rowOff>165058</xdr:rowOff>
    </xdr:to>
    <xdr:cxnSp macro="">
      <xdr:nvCxnSpPr>
        <xdr:cNvPr id="409" name="直線コネクタ 408"/>
        <xdr:cNvCxnSpPr/>
      </xdr:nvCxnSpPr>
      <xdr:spPr>
        <a:xfrm>
          <a:off x="8750300" y="13524720"/>
          <a:ext cx="889000" cy="1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135747</xdr:rowOff>
    </xdr:from>
    <xdr:to>
      <xdr:col>14</xdr:col>
      <xdr:colOff>79375</xdr:colOff>
      <xdr:row>78</xdr:row>
      <xdr:rowOff>65897</xdr:rowOff>
    </xdr:to>
    <xdr:sp macro="" textlink="">
      <xdr:nvSpPr>
        <xdr:cNvPr id="410" name="フローチャート : 判断 409"/>
        <xdr:cNvSpPr/>
      </xdr:nvSpPr>
      <xdr:spPr>
        <a:xfrm>
          <a:off x="9588500" y="1333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82424</xdr:rowOff>
    </xdr:from>
    <xdr:ext cx="534377" cy="259045"/>
    <xdr:sp macro="" textlink="">
      <xdr:nvSpPr>
        <xdr:cNvPr id="411" name="テキスト ボックス 410"/>
        <xdr:cNvSpPr txBox="1"/>
      </xdr:nvSpPr>
      <xdr:spPr>
        <a:xfrm>
          <a:off x="9372111" y="1311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148893</xdr:rowOff>
    </xdr:from>
    <xdr:to>
      <xdr:col>12</xdr:col>
      <xdr:colOff>511175</xdr:colOff>
      <xdr:row>78</xdr:row>
      <xdr:rowOff>151620</xdr:rowOff>
    </xdr:to>
    <xdr:cxnSp macro="">
      <xdr:nvCxnSpPr>
        <xdr:cNvPr id="412" name="直線コネクタ 411"/>
        <xdr:cNvCxnSpPr/>
      </xdr:nvCxnSpPr>
      <xdr:spPr>
        <a:xfrm>
          <a:off x="7861300" y="13521993"/>
          <a:ext cx="889000" cy="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154786</xdr:rowOff>
    </xdr:from>
    <xdr:to>
      <xdr:col>12</xdr:col>
      <xdr:colOff>561975</xdr:colOff>
      <xdr:row>78</xdr:row>
      <xdr:rowOff>84936</xdr:rowOff>
    </xdr:to>
    <xdr:sp macro="" textlink="">
      <xdr:nvSpPr>
        <xdr:cNvPr id="413" name="フローチャート : 判断 412"/>
        <xdr:cNvSpPr/>
      </xdr:nvSpPr>
      <xdr:spPr>
        <a:xfrm>
          <a:off x="8699500" y="1335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101463</xdr:rowOff>
    </xdr:from>
    <xdr:ext cx="534377" cy="259045"/>
    <xdr:sp macro="" textlink="">
      <xdr:nvSpPr>
        <xdr:cNvPr id="414" name="テキスト ボックス 413"/>
        <xdr:cNvSpPr txBox="1"/>
      </xdr:nvSpPr>
      <xdr:spPr>
        <a:xfrm>
          <a:off x="8483111" y="1313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131339</xdr:rowOff>
    </xdr:from>
    <xdr:to>
      <xdr:col>11</xdr:col>
      <xdr:colOff>307975</xdr:colOff>
      <xdr:row>78</xdr:row>
      <xdr:rowOff>148893</xdr:rowOff>
    </xdr:to>
    <xdr:cxnSp macro="">
      <xdr:nvCxnSpPr>
        <xdr:cNvPr id="415" name="直線コネクタ 414"/>
        <xdr:cNvCxnSpPr/>
      </xdr:nvCxnSpPr>
      <xdr:spPr>
        <a:xfrm>
          <a:off x="6972300" y="13504439"/>
          <a:ext cx="889000" cy="1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1477</xdr:rowOff>
    </xdr:from>
    <xdr:to>
      <xdr:col>11</xdr:col>
      <xdr:colOff>358775</xdr:colOff>
      <xdr:row>78</xdr:row>
      <xdr:rowOff>103077</xdr:rowOff>
    </xdr:to>
    <xdr:sp macro="" textlink="">
      <xdr:nvSpPr>
        <xdr:cNvPr id="416" name="フローチャート : 判断 415"/>
        <xdr:cNvSpPr/>
      </xdr:nvSpPr>
      <xdr:spPr>
        <a:xfrm>
          <a:off x="7810500" y="1337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119604</xdr:rowOff>
    </xdr:from>
    <xdr:ext cx="534377" cy="259045"/>
    <xdr:sp macro="" textlink="">
      <xdr:nvSpPr>
        <xdr:cNvPr id="417" name="テキスト ボックス 416"/>
        <xdr:cNvSpPr txBox="1"/>
      </xdr:nvSpPr>
      <xdr:spPr>
        <a:xfrm>
          <a:off x="7594111" y="1314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3125</xdr:rowOff>
    </xdr:from>
    <xdr:to>
      <xdr:col>10</xdr:col>
      <xdr:colOff>155575</xdr:colOff>
      <xdr:row>78</xdr:row>
      <xdr:rowOff>104725</xdr:rowOff>
    </xdr:to>
    <xdr:sp macro="" textlink="">
      <xdr:nvSpPr>
        <xdr:cNvPr id="418" name="フローチャート : 判断 417"/>
        <xdr:cNvSpPr/>
      </xdr:nvSpPr>
      <xdr:spPr>
        <a:xfrm>
          <a:off x="6921500" y="133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121252</xdr:rowOff>
    </xdr:from>
    <xdr:ext cx="534377" cy="259045"/>
    <xdr:sp macro="" textlink="">
      <xdr:nvSpPr>
        <xdr:cNvPr id="419" name="テキスト ボックス 418"/>
        <xdr:cNvSpPr txBox="1"/>
      </xdr:nvSpPr>
      <xdr:spPr>
        <a:xfrm>
          <a:off x="6705111" y="1315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93929</xdr:rowOff>
    </xdr:from>
    <xdr:to>
      <xdr:col>15</xdr:col>
      <xdr:colOff>231775</xdr:colOff>
      <xdr:row>79</xdr:row>
      <xdr:rowOff>24079</xdr:rowOff>
    </xdr:to>
    <xdr:sp macro="" textlink="">
      <xdr:nvSpPr>
        <xdr:cNvPr id="425" name="円/楕円 424"/>
        <xdr:cNvSpPr/>
      </xdr:nvSpPr>
      <xdr:spPr>
        <a:xfrm>
          <a:off x="10426700" y="1346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8856</xdr:rowOff>
    </xdr:from>
    <xdr:ext cx="469744" cy="259045"/>
    <xdr:sp macro="" textlink="">
      <xdr:nvSpPr>
        <xdr:cNvPr id="426" name="商工費該当値テキスト"/>
        <xdr:cNvSpPr txBox="1"/>
      </xdr:nvSpPr>
      <xdr:spPr>
        <a:xfrm>
          <a:off x="10528300" y="1338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7,692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114258</xdr:rowOff>
    </xdr:from>
    <xdr:to>
      <xdr:col>14</xdr:col>
      <xdr:colOff>79375</xdr:colOff>
      <xdr:row>79</xdr:row>
      <xdr:rowOff>44408</xdr:rowOff>
    </xdr:to>
    <xdr:sp macro="" textlink="">
      <xdr:nvSpPr>
        <xdr:cNvPr id="427" name="円/楕円 426"/>
        <xdr:cNvSpPr/>
      </xdr:nvSpPr>
      <xdr:spPr>
        <a:xfrm>
          <a:off x="9588500" y="1348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35535</xdr:rowOff>
    </xdr:from>
    <xdr:ext cx="469744" cy="259045"/>
    <xdr:sp macro="" textlink="">
      <xdr:nvSpPr>
        <xdr:cNvPr id="428" name="テキスト ボックス 427"/>
        <xdr:cNvSpPr txBox="1"/>
      </xdr:nvSpPr>
      <xdr:spPr>
        <a:xfrm>
          <a:off x="9404427" y="1358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100820</xdr:rowOff>
    </xdr:from>
    <xdr:to>
      <xdr:col>12</xdr:col>
      <xdr:colOff>561975</xdr:colOff>
      <xdr:row>79</xdr:row>
      <xdr:rowOff>30970</xdr:rowOff>
    </xdr:to>
    <xdr:sp macro="" textlink="">
      <xdr:nvSpPr>
        <xdr:cNvPr id="429" name="円/楕円 428"/>
        <xdr:cNvSpPr/>
      </xdr:nvSpPr>
      <xdr:spPr>
        <a:xfrm>
          <a:off x="8699500" y="1347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22097</xdr:rowOff>
    </xdr:from>
    <xdr:ext cx="469744" cy="259045"/>
    <xdr:sp macro="" textlink="">
      <xdr:nvSpPr>
        <xdr:cNvPr id="430" name="テキスト ボックス 429"/>
        <xdr:cNvSpPr txBox="1"/>
      </xdr:nvSpPr>
      <xdr:spPr>
        <a:xfrm>
          <a:off x="8515427" y="1356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7,270</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98093</xdr:rowOff>
    </xdr:from>
    <xdr:to>
      <xdr:col>11</xdr:col>
      <xdr:colOff>358775</xdr:colOff>
      <xdr:row>79</xdr:row>
      <xdr:rowOff>28243</xdr:rowOff>
    </xdr:to>
    <xdr:sp macro="" textlink="">
      <xdr:nvSpPr>
        <xdr:cNvPr id="431" name="円/楕円 430"/>
        <xdr:cNvSpPr/>
      </xdr:nvSpPr>
      <xdr:spPr>
        <a:xfrm>
          <a:off x="7810500" y="1347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19370</xdr:rowOff>
    </xdr:from>
    <xdr:ext cx="469744" cy="259045"/>
    <xdr:sp macro="" textlink="">
      <xdr:nvSpPr>
        <xdr:cNvPr id="432" name="テキスト ボックス 431"/>
        <xdr:cNvSpPr txBox="1"/>
      </xdr:nvSpPr>
      <xdr:spPr>
        <a:xfrm>
          <a:off x="7626427" y="13563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7,437</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80539</xdr:rowOff>
    </xdr:from>
    <xdr:to>
      <xdr:col>10</xdr:col>
      <xdr:colOff>155575</xdr:colOff>
      <xdr:row>79</xdr:row>
      <xdr:rowOff>10689</xdr:rowOff>
    </xdr:to>
    <xdr:sp macro="" textlink="">
      <xdr:nvSpPr>
        <xdr:cNvPr id="433" name="円/楕円 432"/>
        <xdr:cNvSpPr/>
      </xdr:nvSpPr>
      <xdr:spPr>
        <a:xfrm>
          <a:off x="6921500" y="1345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1816</xdr:rowOff>
    </xdr:from>
    <xdr:ext cx="469744" cy="259045"/>
    <xdr:sp macro="" textlink="">
      <xdr:nvSpPr>
        <xdr:cNvPr id="434" name="テキスト ボックス 433"/>
        <xdr:cNvSpPr txBox="1"/>
      </xdr:nvSpPr>
      <xdr:spPr>
        <a:xfrm>
          <a:off x="6737427" y="13546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8,512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42,779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50" name="テキスト ボックス 44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52" name="テキスト ボックス 45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83798</xdr:rowOff>
    </xdr:from>
    <xdr:to>
      <xdr:col>15</xdr:col>
      <xdr:colOff>180340</xdr:colOff>
      <xdr:row>98</xdr:row>
      <xdr:rowOff>127699</xdr:rowOff>
    </xdr:to>
    <xdr:cxnSp macro="">
      <xdr:nvCxnSpPr>
        <xdr:cNvPr id="456" name="直線コネクタ 455"/>
        <xdr:cNvCxnSpPr/>
      </xdr:nvCxnSpPr>
      <xdr:spPr>
        <a:xfrm flipV="1">
          <a:off x="10475595" y="15514298"/>
          <a:ext cx="1270" cy="141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146825</xdr:rowOff>
    </xdr:from>
    <xdr:ext cx="534377" cy="259045"/>
    <xdr:sp macro="" textlink="">
      <xdr:nvSpPr>
        <xdr:cNvPr id="457" name="土木費最小値テキスト"/>
        <xdr:cNvSpPr txBox="1"/>
      </xdr:nvSpPr>
      <xdr:spPr>
        <a:xfrm>
          <a:off x="10528300" y="1694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15</xdr:col>
      <xdr:colOff>92075</xdr:colOff>
      <xdr:row>98</xdr:row>
      <xdr:rowOff>127699</xdr:rowOff>
    </xdr:from>
    <xdr:to>
      <xdr:col>15</xdr:col>
      <xdr:colOff>269875</xdr:colOff>
      <xdr:row>98</xdr:row>
      <xdr:rowOff>127699</xdr:rowOff>
    </xdr:to>
    <xdr:cxnSp macro="">
      <xdr:nvCxnSpPr>
        <xdr:cNvPr id="458" name="直線コネクタ 457"/>
        <xdr:cNvCxnSpPr/>
      </xdr:nvCxnSpPr>
      <xdr:spPr>
        <a:xfrm>
          <a:off x="10388600" y="16929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30475</xdr:rowOff>
    </xdr:from>
    <xdr:ext cx="690189" cy="259045"/>
    <xdr:sp macro="" textlink="">
      <xdr:nvSpPr>
        <xdr:cNvPr id="459" name="土木費最大値テキスト"/>
        <xdr:cNvSpPr txBox="1"/>
      </xdr:nvSpPr>
      <xdr:spPr>
        <a:xfrm>
          <a:off x="10528300" y="152895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1,561,135</a:t>
          </a:r>
          <a:endParaRPr kumimoji="1" lang="ja-JP" altLang="en-US" sz="1000" b="1">
            <a:latin typeface="ＭＳ Ｐゴシック"/>
          </a:endParaRPr>
        </a:p>
      </xdr:txBody>
    </xdr:sp>
    <xdr:clientData/>
  </xdr:oneCellAnchor>
  <xdr:twoCellAnchor>
    <xdr:from>
      <xdr:col>15</xdr:col>
      <xdr:colOff>92075</xdr:colOff>
      <xdr:row>90</xdr:row>
      <xdr:rowOff>83798</xdr:rowOff>
    </xdr:from>
    <xdr:to>
      <xdr:col>15</xdr:col>
      <xdr:colOff>269875</xdr:colOff>
      <xdr:row>90</xdr:row>
      <xdr:rowOff>83798</xdr:rowOff>
    </xdr:to>
    <xdr:cxnSp macro="">
      <xdr:nvCxnSpPr>
        <xdr:cNvPr id="460" name="直線コネクタ 459"/>
        <xdr:cNvCxnSpPr/>
      </xdr:nvCxnSpPr>
      <xdr:spPr>
        <a:xfrm>
          <a:off x="10388600" y="155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88776</xdr:rowOff>
    </xdr:from>
    <xdr:to>
      <xdr:col>15</xdr:col>
      <xdr:colOff>180975</xdr:colOff>
      <xdr:row>98</xdr:row>
      <xdr:rowOff>100647</xdr:rowOff>
    </xdr:to>
    <xdr:cxnSp macro="">
      <xdr:nvCxnSpPr>
        <xdr:cNvPr id="461" name="直線コネクタ 460"/>
        <xdr:cNvCxnSpPr/>
      </xdr:nvCxnSpPr>
      <xdr:spPr>
        <a:xfrm>
          <a:off x="9639300" y="16890876"/>
          <a:ext cx="838200" cy="1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64274</xdr:rowOff>
    </xdr:from>
    <xdr:ext cx="534377" cy="259045"/>
    <xdr:sp macro="" textlink="">
      <xdr:nvSpPr>
        <xdr:cNvPr id="462" name="土木費平均値テキスト"/>
        <xdr:cNvSpPr txBox="1"/>
      </xdr:nvSpPr>
      <xdr:spPr>
        <a:xfrm>
          <a:off x="10528300" y="16694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41397</xdr:rowOff>
    </xdr:from>
    <xdr:to>
      <xdr:col>15</xdr:col>
      <xdr:colOff>231775</xdr:colOff>
      <xdr:row>98</xdr:row>
      <xdr:rowOff>142997</xdr:rowOff>
    </xdr:to>
    <xdr:sp macro="" textlink="">
      <xdr:nvSpPr>
        <xdr:cNvPr id="463" name="フローチャート : 判断 462"/>
        <xdr:cNvSpPr/>
      </xdr:nvSpPr>
      <xdr:spPr>
        <a:xfrm>
          <a:off x="10426700" y="16843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87926</xdr:rowOff>
    </xdr:from>
    <xdr:to>
      <xdr:col>14</xdr:col>
      <xdr:colOff>28575</xdr:colOff>
      <xdr:row>98</xdr:row>
      <xdr:rowOff>88776</xdr:rowOff>
    </xdr:to>
    <xdr:cxnSp macro="">
      <xdr:nvCxnSpPr>
        <xdr:cNvPr id="464" name="直線コネクタ 463"/>
        <xdr:cNvCxnSpPr/>
      </xdr:nvCxnSpPr>
      <xdr:spPr>
        <a:xfrm>
          <a:off x="8750300" y="16890026"/>
          <a:ext cx="889000" cy="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23851</xdr:rowOff>
    </xdr:from>
    <xdr:to>
      <xdr:col>14</xdr:col>
      <xdr:colOff>79375</xdr:colOff>
      <xdr:row>98</xdr:row>
      <xdr:rowOff>125451</xdr:rowOff>
    </xdr:to>
    <xdr:sp macro="" textlink="">
      <xdr:nvSpPr>
        <xdr:cNvPr id="465" name="フローチャート : 判断 464"/>
        <xdr:cNvSpPr/>
      </xdr:nvSpPr>
      <xdr:spPr>
        <a:xfrm>
          <a:off x="9588500" y="168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141978</xdr:rowOff>
    </xdr:from>
    <xdr:ext cx="534377" cy="259045"/>
    <xdr:sp macro="" textlink="">
      <xdr:nvSpPr>
        <xdr:cNvPr id="466" name="テキスト ボックス 465"/>
        <xdr:cNvSpPr txBox="1"/>
      </xdr:nvSpPr>
      <xdr:spPr>
        <a:xfrm>
          <a:off x="9372111" y="1660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87926</xdr:rowOff>
    </xdr:from>
    <xdr:to>
      <xdr:col>12</xdr:col>
      <xdr:colOff>511175</xdr:colOff>
      <xdr:row>98</xdr:row>
      <xdr:rowOff>97929</xdr:rowOff>
    </xdr:to>
    <xdr:cxnSp macro="">
      <xdr:nvCxnSpPr>
        <xdr:cNvPr id="467" name="直線コネクタ 466"/>
        <xdr:cNvCxnSpPr/>
      </xdr:nvCxnSpPr>
      <xdr:spPr>
        <a:xfrm flipV="1">
          <a:off x="7861300" y="16890026"/>
          <a:ext cx="889000" cy="1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33525</xdr:rowOff>
    </xdr:from>
    <xdr:to>
      <xdr:col>12</xdr:col>
      <xdr:colOff>561975</xdr:colOff>
      <xdr:row>98</xdr:row>
      <xdr:rowOff>135125</xdr:rowOff>
    </xdr:to>
    <xdr:sp macro="" textlink="">
      <xdr:nvSpPr>
        <xdr:cNvPr id="468" name="フローチャート : 判断 467"/>
        <xdr:cNvSpPr/>
      </xdr:nvSpPr>
      <xdr:spPr>
        <a:xfrm>
          <a:off x="8699500" y="1683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151652</xdr:rowOff>
    </xdr:from>
    <xdr:ext cx="534377" cy="259045"/>
    <xdr:sp macro="" textlink="">
      <xdr:nvSpPr>
        <xdr:cNvPr id="469" name="テキスト ボックス 468"/>
        <xdr:cNvSpPr txBox="1"/>
      </xdr:nvSpPr>
      <xdr:spPr>
        <a:xfrm>
          <a:off x="8483111" y="1661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97929</xdr:rowOff>
    </xdr:from>
    <xdr:to>
      <xdr:col>11</xdr:col>
      <xdr:colOff>307975</xdr:colOff>
      <xdr:row>98</xdr:row>
      <xdr:rowOff>103406</xdr:rowOff>
    </xdr:to>
    <xdr:cxnSp macro="">
      <xdr:nvCxnSpPr>
        <xdr:cNvPr id="470" name="直線コネクタ 469"/>
        <xdr:cNvCxnSpPr/>
      </xdr:nvCxnSpPr>
      <xdr:spPr>
        <a:xfrm flipV="1">
          <a:off x="6972300" y="16900029"/>
          <a:ext cx="889000" cy="5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39825</xdr:rowOff>
    </xdr:from>
    <xdr:to>
      <xdr:col>11</xdr:col>
      <xdr:colOff>358775</xdr:colOff>
      <xdr:row>98</xdr:row>
      <xdr:rowOff>141425</xdr:rowOff>
    </xdr:to>
    <xdr:sp macro="" textlink="">
      <xdr:nvSpPr>
        <xdr:cNvPr id="471" name="フローチャート : 判断 470"/>
        <xdr:cNvSpPr/>
      </xdr:nvSpPr>
      <xdr:spPr>
        <a:xfrm>
          <a:off x="7810500" y="1684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157952</xdr:rowOff>
    </xdr:from>
    <xdr:ext cx="534377" cy="259045"/>
    <xdr:sp macro="" textlink="">
      <xdr:nvSpPr>
        <xdr:cNvPr id="472" name="テキスト ボックス 471"/>
        <xdr:cNvSpPr txBox="1"/>
      </xdr:nvSpPr>
      <xdr:spPr>
        <a:xfrm>
          <a:off x="7594111" y="1661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42120</xdr:rowOff>
    </xdr:from>
    <xdr:to>
      <xdr:col>10</xdr:col>
      <xdr:colOff>155575</xdr:colOff>
      <xdr:row>98</xdr:row>
      <xdr:rowOff>143720</xdr:rowOff>
    </xdr:to>
    <xdr:sp macro="" textlink="">
      <xdr:nvSpPr>
        <xdr:cNvPr id="473" name="フローチャート : 判断 472"/>
        <xdr:cNvSpPr/>
      </xdr:nvSpPr>
      <xdr:spPr>
        <a:xfrm>
          <a:off x="6921500" y="1684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160247</xdr:rowOff>
    </xdr:from>
    <xdr:ext cx="534377" cy="259045"/>
    <xdr:sp macro="" textlink="">
      <xdr:nvSpPr>
        <xdr:cNvPr id="474" name="テキスト ボックス 473"/>
        <xdr:cNvSpPr txBox="1"/>
      </xdr:nvSpPr>
      <xdr:spPr>
        <a:xfrm>
          <a:off x="6705111" y="1661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49847</xdr:rowOff>
    </xdr:from>
    <xdr:to>
      <xdr:col>15</xdr:col>
      <xdr:colOff>231775</xdr:colOff>
      <xdr:row>98</xdr:row>
      <xdr:rowOff>151447</xdr:rowOff>
    </xdr:to>
    <xdr:sp macro="" textlink="">
      <xdr:nvSpPr>
        <xdr:cNvPr id="480" name="円/楕円 479"/>
        <xdr:cNvSpPr/>
      </xdr:nvSpPr>
      <xdr:spPr>
        <a:xfrm>
          <a:off x="10426700" y="1685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19825</xdr:rowOff>
    </xdr:from>
    <xdr:ext cx="534377" cy="259045"/>
    <xdr:sp macro="" textlink="">
      <xdr:nvSpPr>
        <xdr:cNvPr id="481" name="土木費該当値テキスト"/>
        <xdr:cNvSpPr txBox="1"/>
      </xdr:nvSpPr>
      <xdr:spPr>
        <a:xfrm>
          <a:off x="10528300" y="1682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42,709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37976</xdr:rowOff>
    </xdr:from>
    <xdr:to>
      <xdr:col>14</xdr:col>
      <xdr:colOff>79375</xdr:colOff>
      <xdr:row>98</xdr:row>
      <xdr:rowOff>139576</xdr:rowOff>
    </xdr:to>
    <xdr:sp macro="" textlink="">
      <xdr:nvSpPr>
        <xdr:cNvPr id="482" name="円/楕円 481"/>
        <xdr:cNvSpPr/>
      </xdr:nvSpPr>
      <xdr:spPr>
        <a:xfrm>
          <a:off x="9588500" y="1684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130703</xdr:rowOff>
    </xdr:from>
    <xdr:ext cx="534377" cy="259045"/>
    <xdr:sp macro="" textlink="">
      <xdr:nvSpPr>
        <xdr:cNvPr id="483" name="テキスト ボックス 482"/>
        <xdr:cNvSpPr txBox="1"/>
      </xdr:nvSpPr>
      <xdr:spPr>
        <a:xfrm>
          <a:off x="9372111" y="1693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55,691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37126</xdr:rowOff>
    </xdr:from>
    <xdr:to>
      <xdr:col>12</xdr:col>
      <xdr:colOff>561975</xdr:colOff>
      <xdr:row>98</xdr:row>
      <xdr:rowOff>138726</xdr:rowOff>
    </xdr:to>
    <xdr:sp macro="" textlink="">
      <xdr:nvSpPr>
        <xdr:cNvPr id="484" name="円/楕円 483"/>
        <xdr:cNvSpPr/>
      </xdr:nvSpPr>
      <xdr:spPr>
        <a:xfrm>
          <a:off x="8699500" y="1683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129853</xdr:rowOff>
    </xdr:from>
    <xdr:ext cx="534377" cy="259045"/>
    <xdr:sp macro="" textlink="">
      <xdr:nvSpPr>
        <xdr:cNvPr id="485" name="テキスト ボックス 484"/>
        <xdr:cNvSpPr txBox="1"/>
      </xdr:nvSpPr>
      <xdr:spPr>
        <a:xfrm>
          <a:off x="8483111" y="169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56,620</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47129</xdr:rowOff>
    </xdr:from>
    <xdr:to>
      <xdr:col>11</xdr:col>
      <xdr:colOff>358775</xdr:colOff>
      <xdr:row>98</xdr:row>
      <xdr:rowOff>148729</xdr:rowOff>
    </xdr:to>
    <xdr:sp macro="" textlink="">
      <xdr:nvSpPr>
        <xdr:cNvPr id="486" name="円/楕円 485"/>
        <xdr:cNvSpPr/>
      </xdr:nvSpPr>
      <xdr:spPr>
        <a:xfrm>
          <a:off x="7810500" y="1684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139856</xdr:rowOff>
    </xdr:from>
    <xdr:ext cx="534377" cy="259045"/>
    <xdr:sp macro="" textlink="">
      <xdr:nvSpPr>
        <xdr:cNvPr id="487" name="テキスト ボックス 486"/>
        <xdr:cNvSpPr txBox="1"/>
      </xdr:nvSpPr>
      <xdr:spPr>
        <a:xfrm>
          <a:off x="7594111" y="1694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45,682</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52606</xdr:rowOff>
    </xdr:from>
    <xdr:to>
      <xdr:col>10</xdr:col>
      <xdr:colOff>155575</xdr:colOff>
      <xdr:row>98</xdr:row>
      <xdr:rowOff>154206</xdr:rowOff>
    </xdr:to>
    <xdr:sp macro="" textlink="">
      <xdr:nvSpPr>
        <xdr:cNvPr id="488" name="円/楕円 487"/>
        <xdr:cNvSpPr/>
      </xdr:nvSpPr>
      <xdr:spPr>
        <a:xfrm>
          <a:off x="6921500" y="1685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145333</xdr:rowOff>
    </xdr:from>
    <xdr:ext cx="534377" cy="259045"/>
    <xdr:sp macro="" textlink="">
      <xdr:nvSpPr>
        <xdr:cNvPr id="489" name="テキスト ボックス 488"/>
        <xdr:cNvSpPr txBox="1"/>
      </xdr:nvSpPr>
      <xdr:spPr>
        <a:xfrm>
          <a:off x="6705111" y="16947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39,691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17,837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57045</xdr:rowOff>
    </xdr:from>
    <xdr:to>
      <xdr:col>23</xdr:col>
      <xdr:colOff>516889</xdr:colOff>
      <xdr:row>39</xdr:row>
      <xdr:rowOff>98878</xdr:rowOff>
    </xdr:to>
    <xdr:cxnSp macro="">
      <xdr:nvCxnSpPr>
        <xdr:cNvPr id="515" name="直線コネクタ 514"/>
        <xdr:cNvCxnSpPr/>
      </xdr:nvCxnSpPr>
      <xdr:spPr>
        <a:xfrm flipV="1">
          <a:off x="16317595" y="5200545"/>
          <a:ext cx="1269" cy="1584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6"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3722</xdr:rowOff>
    </xdr:from>
    <xdr:ext cx="534377" cy="259045"/>
    <xdr:sp macro="" textlink="">
      <xdr:nvSpPr>
        <xdr:cNvPr id="518" name="消防費最大値テキスト"/>
        <xdr:cNvSpPr txBox="1"/>
      </xdr:nvSpPr>
      <xdr:spPr>
        <a:xfrm>
          <a:off x="16370300" y="49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97,062</a:t>
          </a:r>
          <a:endParaRPr kumimoji="1" lang="ja-JP" altLang="en-US" sz="1000" b="1">
            <a:latin typeface="ＭＳ Ｐゴシック"/>
          </a:endParaRPr>
        </a:p>
      </xdr:txBody>
    </xdr:sp>
    <xdr:clientData/>
  </xdr:oneCellAnchor>
  <xdr:twoCellAnchor>
    <xdr:from>
      <xdr:col>23</xdr:col>
      <xdr:colOff>428625</xdr:colOff>
      <xdr:row>30</xdr:row>
      <xdr:rowOff>57045</xdr:rowOff>
    </xdr:from>
    <xdr:to>
      <xdr:col>23</xdr:col>
      <xdr:colOff>606425</xdr:colOff>
      <xdr:row>30</xdr:row>
      <xdr:rowOff>57045</xdr:rowOff>
    </xdr:to>
    <xdr:cxnSp macro="">
      <xdr:nvCxnSpPr>
        <xdr:cNvPr id="519" name="直線コネクタ 518"/>
        <xdr:cNvCxnSpPr/>
      </xdr:nvCxnSpPr>
      <xdr:spPr>
        <a:xfrm>
          <a:off x="16230600" y="520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151685</xdr:rowOff>
    </xdr:from>
    <xdr:to>
      <xdr:col>23</xdr:col>
      <xdr:colOff>517525</xdr:colOff>
      <xdr:row>37</xdr:row>
      <xdr:rowOff>153791</xdr:rowOff>
    </xdr:to>
    <xdr:cxnSp macro="">
      <xdr:nvCxnSpPr>
        <xdr:cNvPr id="520" name="直線コネクタ 519"/>
        <xdr:cNvCxnSpPr/>
      </xdr:nvCxnSpPr>
      <xdr:spPr>
        <a:xfrm>
          <a:off x="15481300" y="6495335"/>
          <a:ext cx="838200" cy="2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12793</xdr:rowOff>
    </xdr:from>
    <xdr:ext cx="534377" cy="259045"/>
    <xdr:sp macro="" textlink="">
      <xdr:nvSpPr>
        <xdr:cNvPr id="521" name="消防費平均値テキスト"/>
        <xdr:cNvSpPr txBox="1"/>
      </xdr:nvSpPr>
      <xdr:spPr>
        <a:xfrm>
          <a:off x="16370300" y="6184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161366</xdr:rowOff>
    </xdr:from>
    <xdr:to>
      <xdr:col>23</xdr:col>
      <xdr:colOff>568325</xdr:colOff>
      <xdr:row>37</xdr:row>
      <xdr:rowOff>91516</xdr:rowOff>
    </xdr:to>
    <xdr:sp macro="" textlink="">
      <xdr:nvSpPr>
        <xdr:cNvPr id="522" name="フローチャート : 判断 521"/>
        <xdr:cNvSpPr/>
      </xdr:nvSpPr>
      <xdr:spPr>
        <a:xfrm>
          <a:off x="162687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51689</xdr:rowOff>
    </xdr:from>
    <xdr:to>
      <xdr:col>22</xdr:col>
      <xdr:colOff>365125</xdr:colOff>
      <xdr:row>37</xdr:row>
      <xdr:rowOff>151685</xdr:rowOff>
    </xdr:to>
    <xdr:cxnSp macro="">
      <xdr:nvCxnSpPr>
        <xdr:cNvPr id="523" name="直線コネクタ 522"/>
        <xdr:cNvCxnSpPr/>
      </xdr:nvCxnSpPr>
      <xdr:spPr>
        <a:xfrm>
          <a:off x="14592300" y="6395339"/>
          <a:ext cx="889000" cy="99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155439</xdr:rowOff>
    </xdr:from>
    <xdr:to>
      <xdr:col>22</xdr:col>
      <xdr:colOff>415925</xdr:colOff>
      <xdr:row>37</xdr:row>
      <xdr:rowOff>85589</xdr:rowOff>
    </xdr:to>
    <xdr:sp macro="" textlink="">
      <xdr:nvSpPr>
        <xdr:cNvPr id="524" name="フローチャート : 判断 523"/>
        <xdr:cNvSpPr/>
      </xdr:nvSpPr>
      <xdr:spPr>
        <a:xfrm>
          <a:off x="15430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102116</xdr:rowOff>
    </xdr:from>
    <xdr:ext cx="534377" cy="259045"/>
    <xdr:sp macro="" textlink="">
      <xdr:nvSpPr>
        <xdr:cNvPr id="525" name="テキスト ボックス 524"/>
        <xdr:cNvSpPr txBox="1"/>
      </xdr:nvSpPr>
      <xdr:spPr>
        <a:xfrm>
          <a:off x="15214111" y="610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51689</xdr:rowOff>
    </xdr:from>
    <xdr:to>
      <xdr:col>21</xdr:col>
      <xdr:colOff>161925</xdr:colOff>
      <xdr:row>37</xdr:row>
      <xdr:rowOff>140304</xdr:rowOff>
    </xdr:to>
    <xdr:cxnSp macro="">
      <xdr:nvCxnSpPr>
        <xdr:cNvPr id="526" name="直線コネクタ 525"/>
        <xdr:cNvCxnSpPr/>
      </xdr:nvCxnSpPr>
      <xdr:spPr>
        <a:xfrm flipV="1">
          <a:off x="13703300" y="6395339"/>
          <a:ext cx="889000" cy="8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169792</xdr:rowOff>
    </xdr:from>
    <xdr:to>
      <xdr:col>21</xdr:col>
      <xdr:colOff>212725</xdr:colOff>
      <xdr:row>37</xdr:row>
      <xdr:rowOff>99942</xdr:rowOff>
    </xdr:to>
    <xdr:sp macro="" textlink="">
      <xdr:nvSpPr>
        <xdr:cNvPr id="527" name="フローチャート : 判断 526"/>
        <xdr:cNvSpPr/>
      </xdr:nvSpPr>
      <xdr:spPr>
        <a:xfrm>
          <a:off x="14541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116469</xdr:rowOff>
    </xdr:from>
    <xdr:ext cx="534377" cy="259045"/>
    <xdr:sp macro="" textlink="">
      <xdr:nvSpPr>
        <xdr:cNvPr id="528" name="テキスト ボックス 527"/>
        <xdr:cNvSpPr txBox="1"/>
      </xdr:nvSpPr>
      <xdr:spPr>
        <a:xfrm>
          <a:off x="14325111" y="611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140304</xdr:rowOff>
    </xdr:from>
    <xdr:to>
      <xdr:col>19</xdr:col>
      <xdr:colOff>644525</xdr:colOff>
      <xdr:row>37</xdr:row>
      <xdr:rowOff>162642</xdr:rowOff>
    </xdr:to>
    <xdr:cxnSp macro="">
      <xdr:nvCxnSpPr>
        <xdr:cNvPr id="529" name="直線コネクタ 528"/>
        <xdr:cNvCxnSpPr/>
      </xdr:nvCxnSpPr>
      <xdr:spPr>
        <a:xfrm flipV="1">
          <a:off x="12814300" y="6483954"/>
          <a:ext cx="889000" cy="2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33334</xdr:rowOff>
    </xdr:from>
    <xdr:to>
      <xdr:col>20</xdr:col>
      <xdr:colOff>9525</xdr:colOff>
      <xdr:row>37</xdr:row>
      <xdr:rowOff>134934</xdr:rowOff>
    </xdr:to>
    <xdr:sp macro="" textlink="">
      <xdr:nvSpPr>
        <xdr:cNvPr id="530" name="フローチャート : 判断 529"/>
        <xdr:cNvSpPr/>
      </xdr:nvSpPr>
      <xdr:spPr>
        <a:xfrm>
          <a:off x="13652500" y="637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151461</xdr:rowOff>
    </xdr:from>
    <xdr:ext cx="534377" cy="259045"/>
    <xdr:sp macro="" textlink="">
      <xdr:nvSpPr>
        <xdr:cNvPr id="531" name="テキスト ボックス 530"/>
        <xdr:cNvSpPr txBox="1"/>
      </xdr:nvSpPr>
      <xdr:spPr>
        <a:xfrm>
          <a:off x="13436111" y="615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54985</xdr:rowOff>
    </xdr:from>
    <xdr:to>
      <xdr:col>18</xdr:col>
      <xdr:colOff>492125</xdr:colOff>
      <xdr:row>37</xdr:row>
      <xdr:rowOff>156585</xdr:rowOff>
    </xdr:to>
    <xdr:sp macro="" textlink="">
      <xdr:nvSpPr>
        <xdr:cNvPr id="532" name="フローチャート : 判断 531"/>
        <xdr:cNvSpPr/>
      </xdr:nvSpPr>
      <xdr:spPr>
        <a:xfrm>
          <a:off x="12763500" y="639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1662</xdr:rowOff>
    </xdr:from>
    <xdr:ext cx="534377" cy="259045"/>
    <xdr:sp macro="" textlink="">
      <xdr:nvSpPr>
        <xdr:cNvPr id="533" name="テキスト ボックス 532"/>
        <xdr:cNvSpPr txBox="1"/>
      </xdr:nvSpPr>
      <xdr:spPr>
        <a:xfrm>
          <a:off x="12547111" y="617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102991</xdr:rowOff>
    </xdr:from>
    <xdr:to>
      <xdr:col>23</xdr:col>
      <xdr:colOff>568325</xdr:colOff>
      <xdr:row>38</xdr:row>
      <xdr:rowOff>33141</xdr:rowOff>
    </xdr:to>
    <xdr:sp macro="" textlink="">
      <xdr:nvSpPr>
        <xdr:cNvPr id="539" name="円/楕円 538"/>
        <xdr:cNvSpPr/>
      </xdr:nvSpPr>
      <xdr:spPr>
        <a:xfrm>
          <a:off x="16268700" y="644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81418</xdr:rowOff>
    </xdr:from>
    <xdr:ext cx="534377" cy="259045"/>
    <xdr:sp macro="" textlink="">
      <xdr:nvSpPr>
        <xdr:cNvPr id="540" name="消防費該当値テキスト"/>
        <xdr:cNvSpPr txBox="1"/>
      </xdr:nvSpPr>
      <xdr:spPr>
        <a:xfrm>
          <a:off x="16370300" y="642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17,637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100885</xdr:rowOff>
    </xdr:from>
    <xdr:to>
      <xdr:col>22</xdr:col>
      <xdr:colOff>415925</xdr:colOff>
      <xdr:row>38</xdr:row>
      <xdr:rowOff>31035</xdr:rowOff>
    </xdr:to>
    <xdr:sp macro="" textlink="">
      <xdr:nvSpPr>
        <xdr:cNvPr id="541" name="円/楕円 540"/>
        <xdr:cNvSpPr/>
      </xdr:nvSpPr>
      <xdr:spPr>
        <a:xfrm>
          <a:off x="15430500" y="644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22162</xdr:rowOff>
    </xdr:from>
    <xdr:ext cx="534377" cy="259045"/>
    <xdr:sp macro="" textlink="">
      <xdr:nvSpPr>
        <xdr:cNvPr id="542" name="テキスト ボックス 541"/>
        <xdr:cNvSpPr txBox="1"/>
      </xdr:nvSpPr>
      <xdr:spPr>
        <a:xfrm>
          <a:off x="15214111" y="653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17,766</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889</xdr:rowOff>
    </xdr:from>
    <xdr:to>
      <xdr:col>21</xdr:col>
      <xdr:colOff>212725</xdr:colOff>
      <xdr:row>37</xdr:row>
      <xdr:rowOff>102489</xdr:rowOff>
    </xdr:to>
    <xdr:sp macro="" textlink="">
      <xdr:nvSpPr>
        <xdr:cNvPr id="543" name="円/楕円 542"/>
        <xdr:cNvSpPr/>
      </xdr:nvSpPr>
      <xdr:spPr>
        <a:xfrm>
          <a:off x="14541500" y="634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93616</xdr:rowOff>
    </xdr:from>
    <xdr:ext cx="534377" cy="259045"/>
    <xdr:sp macro="" textlink="">
      <xdr:nvSpPr>
        <xdr:cNvPr id="544" name="テキスト ボックス 543"/>
        <xdr:cNvSpPr txBox="1"/>
      </xdr:nvSpPr>
      <xdr:spPr>
        <a:xfrm>
          <a:off x="14325111" y="643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23,890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89504</xdr:rowOff>
    </xdr:from>
    <xdr:to>
      <xdr:col>20</xdr:col>
      <xdr:colOff>9525</xdr:colOff>
      <xdr:row>38</xdr:row>
      <xdr:rowOff>19655</xdr:rowOff>
    </xdr:to>
    <xdr:sp macro="" textlink="">
      <xdr:nvSpPr>
        <xdr:cNvPr id="545" name="円/楕円 544"/>
        <xdr:cNvSpPr/>
      </xdr:nvSpPr>
      <xdr:spPr>
        <a:xfrm>
          <a:off x="13652500" y="64331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10781</xdr:rowOff>
    </xdr:from>
    <xdr:ext cx="534377" cy="259045"/>
    <xdr:sp macro="" textlink="">
      <xdr:nvSpPr>
        <xdr:cNvPr id="546" name="テキスト ボックス 545"/>
        <xdr:cNvSpPr txBox="1"/>
      </xdr:nvSpPr>
      <xdr:spPr>
        <a:xfrm>
          <a:off x="13436111" y="652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18,463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111842</xdr:rowOff>
    </xdr:from>
    <xdr:to>
      <xdr:col>18</xdr:col>
      <xdr:colOff>492125</xdr:colOff>
      <xdr:row>38</xdr:row>
      <xdr:rowOff>41991</xdr:rowOff>
    </xdr:to>
    <xdr:sp macro="" textlink="">
      <xdr:nvSpPr>
        <xdr:cNvPr id="547" name="円/楕円 546"/>
        <xdr:cNvSpPr/>
      </xdr:nvSpPr>
      <xdr:spPr>
        <a:xfrm>
          <a:off x="12763500" y="6455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33119</xdr:rowOff>
    </xdr:from>
    <xdr:ext cx="534377" cy="259045"/>
    <xdr:sp macro="" textlink="">
      <xdr:nvSpPr>
        <xdr:cNvPr id="548" name="テキスト ボックス 547"/>
        <xdr:cNvSpPr txBox="1"/>
      </xdr:nvSpPr>
      <xdr:spPr>
        <a:xfrm>
          <a:off x="12547111" y="654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17,095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46,341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0" name="テキスト ボックス 55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4" name="テキスト ボックス 563"/>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6" name="テキスト ボックス 56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54132</xdr:rowOff>
    </xdr:from>
    <xdr:to>
      <xdr:col>23</xdr:col>
      <xdr:colOff>516889</xdr:colOff>
      <xdr:row>58</xdr:row>
      <xdr:rowOff>92576</xdr:rowOff>
    </xdr:to>
    <xdr:cxnSp macro="">
      <xdr:nvCxnSpPr>
        <xdr:cNvPr id="574" name="直線コネクタ 573"/>
        <xdr:cNvCxnSpPr/>
      </xdr:nvCxnSpPr>
      <xdr:spPr>
        <a:xfrm flipV="1">
          <a:off x="16317595" y="8798082"/>
          <a:ext cx="1269" cy="1238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96403</xdr:rowOff>
    </xdr:from>
    <xdr:ext cx="534377" cy="259045"/>
    <xdr:sp macro="" textlink="">
      <xdr:nvSpPr>
        <xdr:cNvPr id="575" name="教育費最小値テキスト"/>
        <xdr:cNvSpPr txBox="1"/>
      </xdr:nvSpPr>
      <xdr:spPr>
        <a:xfrm>
          <a:off x="16370300" y="1004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27,215</a:t>
          </a:r>
          <a:endParaRPr kumimoji="1" lang="ja-JP" altLang="en-US" sz="1000" b="1">
            <a:latin typeface="ＭＳ Ｐゴシック"/>
          </a:endParaRPr>
        </a:p>
      </xdr:txBody>
    </xdr:sp>
    <xdr:clientData/>
  </xdr:oneCellAnchor>
  <xdr:twoCellAnchor>
    <xdr:from>
      <xdr:col>23</xdr:col>
      <xdr:colOff>428625</xdr:colOff>
      <xdr:row>58</xdr:row>
      <xdr:rowOff>92576</xdr:rowOff>
    </xdr:from>
    <xdr:to>
      <xdr:col>23</xdr:col>
      <xdr:colOff>606425</xdr:colOff>
      <xdr:row>58</xdr:row>
      <xdr:rowOff>92576</xdr:rowOff>
    </xdr:to>
    <xdr:cxnSp macro="">
      <xdr:nvCxnSpPr>
        <xdr:cNvPr id="576" name="直線コネクタ 575"/>
        <xdr:cNvCxnSpPr/>
      </xdr:nvCxnSpPr>
      <xdr:spPr>
        <a:xfrm>
          <a:off x="16230600" y="1003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809</xdr:rowOff>
    </xdr:from>
    <xdr:ext cx="599010" cy="259045"/>
    <xdr:sp macro="" textlink="">
      <xdr:nvSpPr>
        <xdr:cNvPr id="577" name="教育費最大値テキスト"/>
        <xdr:cNvSpPr txBox="1"/>
      </xdr:nvSpPr>
      <xdr:spPr>
        <a:xfrm>
          <a:off x="16370300" y="857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216,851</a:t>
          </a:r>
          <a:endParaRPr kumimoji="1" lang="ja-JP" altLang="en-US" sz="1000" b="1">
            <a:latin typeface="ＭＳ Ｐゴシック"/>
          </a:endParaRPr>
        </a:p>
      </xdr:txBody>
    </xdr:sp>
    <xdr:clientData/>
  </xdr:oneCellAnchor>
  <xdr:twoCellAnchor>
    <xdr:from>
      <xdr:col>23</xdr:col>
      <xdr:colOff>428625</xdr:colOff>
      <xdr:row>51</xdr:row>
      <xdr:rowOff>54132</xdr:rowOff>
    </xdr:from>
    <xdr:to>
      <xdr:col>23</xdr:col>
      <xdr:colOff>606425</xdr:colOff>
      <xdr:row>51</xdr:row>
      <xdr:rowOff>54132</xdr:rowOff>
    </xdr:to>
    <xdr:cxnSp macro="">
      <xdr:nvCxnSpPr>
        <xdr:cNvPr id="578" name="直線コネクタ 577"/>
        <xdr:cNvCxnSpPr/>
      </xdr:nvCxnSpPr>
      <xdr:spPr>
        <a:xfrm>
          <a:off x="16230600" y="879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156068</xdr:rowOff>
    </xdr:from>
    <xdr:to>
      <xdr:col>23</xdr:col>
      <xdr:colOff>517525</xdr:colOff>
      <xdr:row>56</xdr:row>
      <xdr:rowOff>96214</xdr:rowOff>
    </xdr:to>
    <xdr:cxnSp macro="">
      <xdr:nvCxnSpPr>
        <xdr:cNvPr id="579" name="直線コネクタ 578"/>
        <xdr:cNvCxnSpPr/>
      </xdr:nvCxnSpPr>
      <xdr:spPr>
        <a:xfrm>
          <a:off x="15481300" y="9585818"/>
          <a:ext cx="838200" cy="111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147676</xdr:rowOff>
    </xdr:from>
    <xdr:ext cx="534377" cy="259045"/>
    <xdr:sp macro="" textlink="">
      <xdr:nvSpPr>
        <xdr:cNvPr id="580" name="教育費平均値テキスト"/>
        <xdr:cNvSpPr txBox="1"/>
      </xdr:nvSpPr>
      <xdr:spPr>
        <a:xfrm>
          <a:off x="16370300" y="9748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169249</xdr:rowOff>
    </xdr:from>
    <xdr:to>
      <xdr:col>23</xdr:col>
      <xdr:colOff>568325</xdr:colOff>
      <xdr:row>57</xdr:row>
      <xdr:rowOff>99399</xdr:rowOff>
    </xdr:to>
    <xdr:sp macro="" textlink="">
      <xdr:nvSpPr>
        <xdr:cNvPr id="581" name="フローチャート : 判断 580"/>
        <xdr:cNvSpPr/>
      </xdr:nvSpPr>
      <xdr:spPr>
        <a:xfrm>
          <a:off x="16268700" y="977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156068</xdr:rowOff>
    </xdr:from>
    <xdr:to>
      <xdr:col>22</xdr:col>
      <xdr:colOff>365125</xdr:colOff>
      <xdr:row>56</xdr:row>
      <xdr:rowOff>17216</xdr:rowOff>
    </xdr:to>
    <xdr:cxnSp macro="">
      <xdr:nvCxnSpPr>
        <xdr:cNvPr id="582" name="直線コネクタ 581"/>
        <xdr:cNvCxnSpPr/>
      </xdr:nvCxnSpPr>
      <xdr:spPr>
        <a:xfrm flipV="1">
          <a:off x="14592300" y="9585818"/>
          <a:ext cx="889000" cy="3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165814</xdr:rowOff>
    </xdr:from>
    <xdr:to>
      <xdr:col>22</xdr:col>
      <xdr:colOff>415925</xdr:colOff>
      <xdr:row>57</xdr:row>
      <xdr:rowOff>95964</xdr:rowOff>
    </xdr:to>
    <xdr:sp macro="" textlink="">
      <xdr:nvSpPr>
        <xdr:cNvPr id="583" name="フローチャート : 判断 582"/>
        <xdr:cNvSpPr/>
      </xdr:nvSpPr>
      <xdr:spPr>
        <a:xfrm>
          <a:off x="15430500" y="976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87091</xdr:rowOff>
    </xdr:from>
    <xdr:ext cx="534377" cy="259045"/>
    <xdr:sp macro="" textlink="">
      <xdr:nvSpPr>
        <xdr:cNvPr id="584" name="テキスト ボックス 583"/>
        <xdr:cNvSpPr txBox="1"/>
      </xdr:nvSpPr>
      <xdr:spPr>
        <a:xfrm>
          <a:off x="15214111" y="985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17216</xdr:rowOff>
    </xdr:from>
    <xdr:to>
      <xdr:col>21</xdr:col>
      <xdr:colOff>161925</xdr:colOff>
      <xdr:row>56</xdr:row>
      <xdr:rowOff>32617</xdr:rowOff>
    </xdr:to>
    <xdr:cxnSp macro="">
      <xdr:nvCxnSpPr>
        <xdr:cNvPr id="585" name="直線コネクタ 584"/>
        <xdr:cNvCxnSpPr/>
      </xdr:nvCxnSpPr>
      <xdr:spPr>
        <a:xfrm flipV="1">
          <a:off x="13703300" y="9618416"/>
          <a:ext cx="889000" cy="1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29079</xdr:rowOff>
    </xdr:from>
    <xdr:to>
      <xdr:col>21</xdr:col>
      <xdr:colOff>212725</xdr:colOff>
      <xdr:row>57</xdr:row>
      <xdr:rowOff>130679</xdr:rowOff>
    </xdr:to>
    <xdr:sp macro="" textlink="">
      <xdr:nvSpPr>
        <xdr:cNvPr id="586" name="フローチャート : 判断 585"/>
        <xdr:cNvSpPr/>
      </xdr:nvSpPr>
      <xdr:spPr>
        <a:xfrm>
          <a:off x="14541500" y="980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121806</xdr:rowOff>
    </xdr:from>
    <xdr:ext cx="534377" cy="259045"/>
    <xdr:sp macro="" textlink="">
      <xdr:nvSpPr>
        <xdr:cNvPr id="587" name="テキスト ボックス 586"/>
        <xdr:cNvSpPr txBox="1"/>
      </xdr:nvSpPr>
      <xdr:spPr>
        <a:xfrm>
          <a:off x="14325111" y="989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32617</xdr:rowOff>
    </xdr:from>
    <xdr:to>
      <xdr:col>19</xdr:col>
      <xdr:colOff>644525</xdr:colOff>
      <xdr:row>56</xdr:row>
      <xdr:rowOff>63282</xdr:rowOff>
    </xdr:to>
    <xdr:cxnSp macro="">
      <xdr:nvCxnSpPr>
        <xdr:cNvPr id="588" name="直線コネクタ 587"/>
        <xdr:cNvCxnSpPr/>
      </xdr:nvCxnSpPr>
      <xdr:spPr>
        <a:xfrm flipV="1">
          <a:off x="12814300" y="9633817"/>
          <a:ext cx="889000" cy="3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40744</xdr:rowOff>
    </xdr:from>
    <xdr:to>
      <xdr:col>20</xdr:col>
      <xdr:colOff>9525</xdr:colOff>
      <xdr:row>57</xdr:row>
      <xdr:rowOff>142344</xdr:rowOff>
    </xdr:to>
    <xdr:sp macro="" textlink="">
      <xdr:nvSpPr>
        <xdr:cNvPr id="589" name="フローチャート : 判断 588"/>
        <xdr:cNvSpPr/>
      </xdr:nvSpPr>
      <xdr:spPr>
        <a:xfrm>
          <a:off x="13652500" y="98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133471</xdr:rowOff>
    </xdr:from>
    <xdr:ext cx="534377" cy="259045"/>
    <xdr:sp macro="" textlink="">
      <xdr:nvSpPr>
        <xdr:cNvPr id="590" name="テキスト ボックス 589"/>
        <xdr:cNvSpPr txBox="1"/>
      </xdr:nvSpPr>
      <xdr:spPr>
        <a:xfrm>
          <a:off x="13436111" y="990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52435</xdr:rowOff>
    </xdr:from>
    <xdr:to>
      <xdr:col>18</xdr:col>
      <xdr:colOff>492125</xdr:colOff>
      <xdr:row>57</xdr:row>
      <xdr:rowOff>154035</xdr:rowOff>
    </xdr:to>
    <xdr:sp macro="" textlink="">
      <xdr:nvSpPr>
        <xdr:cNvPr id="591" name="フローチャート : 判断 590"/>
        <xdr:cNvSpPr/>
      </xdr:nvSpPr>
      <xdr:spPr>
        <a:xfrm>
          <a:off x="12763500" y="982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145162</xdr:rowOff>
    </xdr:from>
    <xdr:ext cx="534377" cy="259045"/>
    <xdr:sp macro="" textlink="">
      <xdr:nvSpPr>
        <xdr:cNvPr id="592" name="テキスト ボックス 591"/>
        <xdr:cNvSpPr txBox="1"/>
      </xdr:nvSpPr>
      <xdr:spPr>
        <a:xfrm>
          <a:off x="12547111" y="991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45414</xdr:rowOff>
    </xdr:from>
    <xdr:to>
      <xdr:col>23</xdr:col>
      <xdr:colOff>568325</xdr:colOff>
      <xdr:row>56</xdr:row>
      <xdr:rowOff>147014</xdr:rowOff>
    </xdr:to>
    <xdr:sp macro="" textlink="">
      <xdr:nvSpPr>
        <xdr:cNvPr id="598" name="円/楕円 597"/>
        <xdr:cNvSpPr/>
      </xdr:nvSpPr>
      <xdr:spPr>
        <a:xfrm>
          <a:off x="16268700" y="96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68291</xdr:rowOff>
    </xdr:from>
    <xdr:ext cx="534377" cy="259045"/>
    <xdr:sp macro="" textlink="">
      <xdr:nvSpPr>
        <xdr:cNvPr id="599" name="教育費該当値テキスト"/>
        <xdr:cNvSpPr txBox="1"/>
      </xdr:nvSpPr>
      <xdr:spPr>
        <a:xfrm>
          <a:off x="16370300" y="949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79,158</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105268</xdr:rowOff>
    </xdr:from>
    <xdr:to>
      <xdr:col>22</xdr:col>
      <xdr:colOff>415925</xdr:colOff>
      <xdr:row>56</xdr:row>
      <xdr:rowOff>35418</xdr:rowOff>
    </xdr:to>
    <xdr:sp macro="" textlink="">
      <xdr:nvSpPr>
        <xdr:cNvPr id="600" name="円/楕円 599"/>
        <xdr:cNvSpPr/>
      </xdr:nvSpPr>
      <xdr:spPr>
        <a:xfrm>
          <a:off x="15430500" y="953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51945</xdr:rowOff>
    </xdr:from>
    <xdr:ext cx="534377" cy="259045"/>
    <xdr:sp macro="" textlink="">
      <xdr:nvSpPr>
        <xdr:cNvPr id="601" name="テキスト ボックス 600"/>
        <xdr:cNvSpPr txBox="1"/>
      </xdr:nvSpPr>
      <xdr:spPr>
        <a:xfrm>
          <a:off x="15214111" y="931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96,244</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137866</xdr:rowOff>
    </xdr:from>
    <xdr:to>
      <xdr:col>21</xdr:col>
      <xdr:colOff>212725</xdr:colOff>
      <xdr:row>56</xdr:row>
      <xdr:rowOff>68016</xdr:rowOff>
    </xdr:to>
    <xdr:sp macro="" textlink="">
      <xdr:nvSpPr>
        <xdr:cNvPr id="602" name="円/楕円 601"/>
        <xdr:cNvSpPr/>
      </xdr:nvSpPr>
      <xdr:spPr>
        <a:xfrm>
          <a:off x="14541500" y="956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84543</xdr:rowOff>
    </xdr:from>
    <xdr:ext cx="534377" cy="259045"/>
    <xdr:sp macro="" textlink="">
      <xdr:nvSpPr>
        <xdr:cNvPr id="603" name="テキスト ボックス 602"/>
        <xdr:cNvSpPr txBox="1"/>
      </xdr:nvSpPr>
      <xdr:spPr>
        <a:xfrm>
          <a:off x="14325111" y="934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91,253</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153267</xdr:rowOff>
    </xdr:from>
    <xdr:to>
      <xdr:col>20</xdr:col>
      <xdr:colOff>9525</xdr:colOff>
      <xdr:row>56</xdr:row>
      <xdr:rowOff>83417</xdr:rowOff>
    </xdr:to>
    <xdr:sp macro="" textlink="">
      <xdr:nvSpPr>
        <xdr:cNvPr id="604" name="円/楕円 603"/>
        <xdr:cNvSpPr/>
      </xdr:nvSpPr>
      <xdr:spPr>
        <a:xfrm>
          <a:off x="13652500" y="958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99944</xdr:rowOff>
    </xdr:from>
    <xdr:ext cx="534377" cy="259045"/>
    <xdr:sp macro="" textlink="">
      <xdr:nvSpPr>
        <xdr:cNvPr id="605" name="テキスト ボックス 604"/>
        <xdr:cNvSpPr txBox="1"/>
      </xdr:nvSpPr>
      <xdr:spPr>
        <a:xfrm>
          <a:off x="13436111" y="935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88,895</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12482</xdr:rowOff>
    </xdr:from>
    <xdr:to>
      <xdr:col>18</xdr:col>
      <xdr:colOff>492125</xdr:colOff>
      <xdr:row>56</xdr:row>
      <xdr:rowOff>114082</xdr:rowOff>
    </xdr:to>
    <xdr:sp macro="" textlink="">
      <xdr:nvSpPr>
        <xdr:cNvPr id="606" name="円/楕円 605"/>
        <xdr:cNvSpPr/>
      </xdr:nvSpPr>
      <xdr:spPr>
        <a:xfrm>
          <a:off x="12763500" y="961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130609</xdr:rowOff>
    </xdr:from>
    <xdr:ext cx="534377" cy="259045"/>
    <xdr:sp macro="" textlink="">
      <xdr:nvSpPr>
        <xdr:cNvPr id="607" name="テキスト ボックス 606"/>
        <xdr:cNvSpPr txBox="1"/>
      </xdr:nvSpPr>
      <xdr:spPr>
        <a:xfrm>
          <a:off x="12547111" y="938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84,200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62698</xdr:rowOff>
    </xdr:from>
    <xdr:to>
      <xdr:col>23</xdr:col>
      <xdr:colOff>516889</xdr:colOff>
      <xdr:row>78</xdr:row>
      <xdr:rowOff>139700</xdr:rowOff>
    </xdr:to>
    <xdr:cxnSp macro="">
      <xdr:nvCxnSpPr>
        <xdr:cNvPr id="629" name="直線コネクタ 628"/>
        <xdr:cNvCxnSpPr/>
      </xdr:nvCxnSpPr>
      <xdr:spPr>
        <a:xfrm flipV="1">
          <a:off x="16317595" y="12064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168</xdr:rowOff>
    </xdr:from>
    <xdr:ext cx="249299" cy="259045"/>
    <xdr:sp macro="" textlink="">
      <xdr:nvSpPr>
        <xdr:cNvPr id="630" name="災害復旧費最小値テキスト"/>
        <xdr:cNvSpPr txBox="1"/>
      </xdr:nvSpPr>
      <xdr:spPr>
        <a:xfrm>
          <a:off x="16370300" y="13544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9375</xdr:rowOff>
    </xdr:from>
    <xdr:ext cx="599010" cy="259045"/>
    <xdr:sp macro="" textlink="">
      <xdr:nvSpPr>
        <xdr:cNvPr id="632" name="災害復旧費最大値テキスト"/>
        <xdr:cNvSpPr txBox="1"/>
      </xdr:nvSpPr>
      <xdr:spPr>
        <a:xfrm>
          <a:off x="16370300" y="11839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70</xdr:row>
      <xdr:rowOff>62698</xdr:rowOff>
    </xdr:from>
    <xdr:to>
      <xdr:col>23</xdr:col>
      <xdr:colOff>606425</xdr:colOff>
      <xdr:row>70</xdr:row>
      <xdr:rowOff>62698</xdr:rowOff>
    </xdr:to>
    <xdr:cxnSp macro="">
      <xdr:nvCxnSpPr>
        <xdr:cNvPr id="633" name="直線コネクタ 632"/>
        <xdr:cNvCxnSpPr/>
      </xdr:nvCxnSpPr>
      <xdr:spPr>
        <a:xfrm>
          <a:off x="16230600" y="1206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138731</xdr:rowOff>
    </xdr:from>
    <xdr:to>
      <xdr:col>23</xdr:col>
      <xdr:colOff>517525</xdr:colOff>
      <xdr:row>78</xdr:row>
      <xdr:rowOff>139343</xdr:rowOff>
    </xdr:to>
    <xdr:cxnSp macro="">
      <xdr:nvCxnSpPr>
        <xdr:cNvPr id="634" name="直線コネクタ 633"/>
        <xdr:cNvCxnSpPr/>
      </xdr:nvCxnSpPr>
      <xdr:spPr>
        <a:xfrm flipV="1">
          <a:off x="15481300" y="13511831"/>
          <a:ext cx="838200" cy="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89068</xdr:rowOff>
    </xdr:from>
    <xdr:ext cx="469744" cy="259045"/>
    <xdr:sp macro="" textlink="">
      <xdr:nvSpPr>
        <xdr:cNvPr id="635" name="災害復旧費平均値テキスト"/>
        <xdr:cNvSpPr txBox="1"/>
      </xdr:nvSpPr>
      <xdr:spPr>
        <a:xfrm>
          <a:off x="16370300" y="13290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66191</xdr:rowOff>
    </xdr:from>
    <xdr:to>
      <xdr:col>23</xdr:col>
      <xdr:colOff>568325</xdr:colOff>
      <xdr:row>78</xdr:row>
      <xdr:rowOff>167791</xdr:rowOff>
    </xdr:to>
    <xdr:sp macro="" textlink="">
      <xdr:nvSpPr>
        <xdr:cNvPr id="636" name="フローチャート : 判断 635"/>
        <xdr:cNvSpPr/>
      </xdr:nvSpPr>
      <xdr:spPr>
        <a:xfrm>
          <a:off x="16268700" y="1343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137962</xdr:rowOff>
    </xdr:from>
    <xdr:to>
      <xdr:col>22</xdr:col>
      <xdr:colOff>365125</xdr:colOff>
      <xdr:row>78</xdr:row>
      <xdr:rowOff>139343</xdr:rowOff>
    </xdr:to>
    <xdr:cxnSp macro="">
      <xdr:nvCxnSpPr>
        <xdr:cNvPr id="637" name="直線コネクタ 636"/>
        <xdr:cNvCxnSpPr/>
      </xdr:nvCxnSpPr>
      <xdr:spPr>
        <a:xfrm>
          <a:off x="14592300" y="13511062"/>
          <a:ext cx="889000" cy="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51817</xdr:rowOff>
    </xdr:from>
    <xdr:to>
      <xdr:col>22</xdr:col>
      <xdr:colOff>415925</xdr:colOff>
      <xdr:row>78</xdr:row>
      <xdr:rowOff>153417</xdr:rowOff>
    </xdr:to>
    <xdr:sp macro="" textlink="">
      <xdr:nvSpPr>
        <xdr:cNvPr id="638" name="フローチャート : 判断 637"/>
        <xdr:cNvSpPr/>
      </xdr:nvSpPr>
      <xdr:spPr>
        <a:xfrm>
          <a:off x="15430500" y="1342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169944</xdr:rowOff>
    </xdr:from>
    <xdr:ext cx="469744" cy="259045"/>
    <xdr:sp macro="" textlink="">
      <xdr:nvSpPr>
        <xdr:cNvPr id="639" name="テキスト ボックス 638"/>
        <xdr:cNvSpPr txBox="1"/>
      </xdr:nvSpPr>
      <xdr:spPr>
        <a:xfrm>
          <a:off x="15246427" y="1320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137926</xdr:rowOff>
    </xdr:from>
    <xdr:to>
      <xdr:col>21</xdr:col>
      <xdr:colOff>161925</xdr:colOff>
      <xdr:row>78</xdr:row>
      <xdr:rowOff>137962</xdr:rowOff>
    </xdr:to>
    <xdr:cxnSp macro="">
      <xdr:nvCxnSpPr>
        <xdr:cNvPr id="640" name="直線コネクタ 639"/>
        <xdr:cNvCxnSpPr/>
      </xdr:nvCxnSpPr>
      <xdr:spPr>
        <a:xfrm>
          <a:off x="13703300" y="13511026"/>
          <a:ext cx="889000" cy="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52739</xdr:rowOff>
    </xdr:from>
    <xdr:to>
      <xdr:col>21</xdr:col>
      <xdr:colOff>212725</xdr:colOff>
      <xdr:row>78</xdr:row>
      <xdr:rowOff>154339</xdr:rowOff>
    </xdr:to>
    <xdr:sp macro="" textlink="">
      <xdr:nvSpPr>
        <xdr:cNvPr id="641" name="フローチャート : 判断 640"/>
        <xdr:cNvSpPr/>
      </xdr:nvSpPr>
      <xdr:spPr>
        <a:xfrm>
          <a:off x="14541500" y="1342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170866</xdr:rowOff>
    </xdr:from>
    <xdr:ext cx="469744" cy="259045"/>
    <xdr:sp macro="" textlink="">
      <xdr:nvSpPr>
        <xdr:cNvPr id="642" name="テキスト ボックス 641"/>
        <xdr:cNvSpPr txBox="1"/>
      </xdr:nvSpPr>
      <xdr:spPr>
        <a:xfrm>
          <a:off x="14357427" y="1320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133130</xdr:rowOff>
    </xdr:from>
    <xdr:to>
      <xdr:col>19</xdr:col>
      <xdr:colOff>644525</xdr:colOff>
      <xdr:row>78</xdr:row>
      <xdr:rowOff>137926</xdr:rowOff>
    </xdr:to>
    <xdr:cxnSp macro="">
      <xdr:nvCxnSpPr>
        <xdr:cNvPr id="643" name="直線コネクタ 642"/>
        <xdr:cNvCxnSpPr/>
      </xdr:nvCxnSpPr>
      <xdr:spPr>
        <a:xfrm>
          <a:off x="12814300" y="13506230"/>
          <a:ext cx="889000" cy="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37671</xdr:rowOff>
    </xdr:from>
    <xdr:to>
      <xdr:col>20</xdr:col>
      <xdr:colOff>9525</xdr:colOff>
      <xdr:row>78</xdr:row>
      <xdr:rowOff>139271</xdr:rowOff>
    </xdr:to>
    <xdr:sp macro="" textlink="">
      <xdr:nvSpPr>
        <xdr:cNvPr id="644" name="フローチャート : 判断 643"/>
        <xdr:cNvSpPr/>
      </xdr:nvSpPr>
      <xdr:spPr>
        <a:xfrm>
          <a:off x="13652500" y="1341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155798</xdr:rowOff>
    </xdr:from>
    <xdr:ext cx="534377" cy="259045"/>
    <xdr:sp macro="" textlink="">
      <xdr:nvSpPr>
        <xdr:cNvPr id="645" name="テキスト ボックス 644"/>
        <xdr:cNvSpPr txBox="1"/>
      </xdr:nvSpPr>
      <xdr:spPr>
        <a:xfrm>
          <a:off x="13436111" y="1318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56293</xdr:rowOff>
    </xdr:from>
    <xdr:to>
      <xdr:col>18</xdr:col>
      <xdr:colOff>492125</xdr:colOff>
      <xdr:row>78</xdr:row>
      <xdr:rowOff>157893</xdr:rowOff>
    </xdr:to>
    <xdr:sp macro="" textlink="">
      <xdr:nvSpPr>
        <xdr:cNvPr id="646" name="フローチャート : 判断 645"/>
        <xdr:cNvSpPr/>
      </xdr:nvSpPr>
      <xdr:spPr>
        <a:xfrm>
          <a:off x="12763500" y="1342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2970</xdr:rowOff>
    </xdr:from>
    <xdr:ext cx="469744" cy="259045"/>
    <xdr:sp macro="" textlink="">
      <xdr:nvSpPr>
        <xdr:cNvPr id="647" name="テキスト ボックス 646"/>
        <xdr:cNvSpPr txBox="1"/>
      </xdr:nvSpPr>
      <xdr:spPr>
        <a:xfrm>
          <a:off x="12579427" y="1320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87931</xdr:rowOff>
    </xdr:from>
    <xdr:to>
      <xdr:col>23</xdr:col>
      <xdr:colOff>568325</xdr:colOff>
      <xdr:row>79</xdr:row>
      <xdr:rowOff>18081</xdr:rowOff>
    </xdr:to>
    <xdr:sp macro="" textlink="">
      <xdr:nvSpPr>
        <xdr:cNvPr id="653" name="円/楕円 652"/>
        <xdr:cNvSpPr/>
      </xdr:nvSpPr>
      <xdr:spPr>
        <a:xfrm>
          <a:off x="16268700" y="1346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44618</xdr:rowOff>
    </xdr:from>
    <xdr:ext cx="378565" cy="259045"/>
    <xdr:sp macro="" textlink="">
      <xdr:nvSpPr>
        <xdr:cNvPr id="654" name="災害復旧費該当値テキスト"/>
        <xdr:cNvSpPr txBox="1"/>
      </xdr:nvSpPr>
      <xdr:spPr>
        <a:xfrm>
          <a:off x="16370300" y="134177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88543</xdr:rowOff>
    </xdr:from>
    <xdr:to>
      <xdr:col>22</xdr:col>
      <xdr:colOff>415925</xdr:colOff>
      <xdr:row>79</xdr:row>
      <xdr:rowOff>18693</xdr:rowOff>
    </xdr:to>
    <xdr:sp macro="" textlink="">
      <xdr:nvSpPr>
        <xdr:cNvPr id="655" name="円/楕円 654"/>
        <xdr:cNvSpPr/>
      </xdr:nvSpPr>
      <xdr:spPr>
        <a:xfrm>
          <a:off x="15430500" y="1346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9820</xdr:rowOff>
    </xdr:from>
    <xdr:ext cx="313932" cy="259045"/>
    <xdr:sp macro="" textlink="">
      <xdr:nvSpPr>
        <xdr:cNvPr id="656" name="テキスト ボックス 655"/>
        <xdr:cNvSpPr txBox="1"/>
      </xdr:nvSpPr>
      <xdr:spPr>
        <a:xfrm>
          <a:off x="15324333" y="135543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87162</xdr:rowOff>
    </xdr:from>
    <xdr:to>
      <xdr:col>21</xdr:col>
      <xdr:colOff>212725</xdr:colOff>
      <xdr:row>79</xdr:row>
      <xdr:rowOff>17312</xdr:rowOff>
    </xdr:to>
    <xdr:sp macro="" textlink="">
      <xdr:nvSpPr>
        <xdr:cNvPr id="657" name="円/楕円 656"/>
        <xdr:cNvSpPr/>
      </xdr:nvSpPr>
      <xdr:spPr>
        <a:xfrm>
          <a:off x="14541500" y="1346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8439</xdr:rowOff>
    </xdr:from>
    <xdr:ext cx="378565" cy="259045"/>
    <xdr:sp macro="" textlink="">
      <xdr:nvSpPr>
        <xdr:cNvPr id="658" name="テキスト ボックス 657"/>
        <xdr:cNvSpPr txBox="1"/>
      </xdr:nvSpPr>
      <xdr:spPr>
        <a:xfrm>
          <a:off x="14403017" y="13552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87126</xdr:rowOff>
    </xdr:from>
    <xdr:to>
      <xdr:col>20</xdr:col>
      <xdr:colOff>9525</xdr:colOff>
      <xdr:row>79</xdr:row>
      <xdr:rowOff>17276</xdr:rowOff>
    </xdr:to>
    <xdr:sp macro="" textlink="">
      <xdr:nvSpPr>
        <xdr:cNvPr id="659" name="円/楕円 658"/>
        <xdr:cNvSpPr/>
      </xdr:nvSpPr>
      <xdr:spPr>
        <a:xfrm>
          <a:off x="13652500" y="1346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8403</xdr:rowOff>
    </xdr:from>
    <xdr:ext cx="378565" cy="259045"/>
    <xdr:sp macro="" textlink="">
      <xdr:nvSpPr>
        <xdr:cNvPr id="660" name="テキスト ボックス 659"/>
        <xdr:cNvSpPr txBox="1"/>
      </xdr:nvSpPr>
      <xdr:spPr>
        <a:xfrm>
          <a:off x="13514017" y="135529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82330</xdr:rowOff>
    </xdr:from>
    <xdr:to>
      <xdr:col>18</xdr:col>
      <xdr:colOff>492125</xdr:colOff>
      <xdr:row>79</xdr:row>
      <xdr:rowOff>12480</xdr:rowOff>
    </xdr:to>
    <xdr:sp macro="" textlink="">
      <xdr:nvSpPr>
        <xdr:cNvPr id="661" name="円/楕円 660"/>
        <xdr:cNvSpPr/>
      </xdr:nvSpPr>
      <xdr:spPr>
        <a:xfrm>
          <a:off x="12763500" y="1345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3607</xdr:rowOff>
    </xdr:from>
    <xdr:ext cx="469744" cy="259045"/>
    <xdr:sp macro="" textlink="">
      <xdr:nvSpPr>
        <xdr:cNvPr id="662" name="テキスト ボックス 661"/>
        <xdr:cNvSpPr txBox="1"/>
      </xdr:nvSpPr>
      <xdr:spPr>
        <a:xfrm>
          <a:off x="12579427" y="1354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40,431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45044</xdr:rowOff>
    </xdr:from>
    <xdr:to>
      <xdr:col>23</xdr:col>
      <xdr:colOff>516889</xdr:colOff>
      <xdr:row>98</xdr:row>
      <xdr:rowOff>138961</xdr:rowOff>
    </xdr:to>
    <xdr:cxnSp macro="">
      <xdr:nvCxnSpPr>
        <xdr:cNvPr id="686" name="直線コネクタ 685"/>
        <xdr:cNvCxnSpPr/>
      </xdr:nvCxnSpPr>
      <xdr:spPr>
        <a:xfrm flipV="1">
          <a:off x="16317595" y="15475544"/>
          <a:ext cx="1269" cy="146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142788</xdr:rowOff>
    </xdr:from>
    <xdr:ext cx="534377" cy="259045"/>
    <xdr:sp macro="" textlink="">
      <xdr:nvSpPr>
        <xdr:cNvPr id="687" name="公債費最小値テキスト"/>
        <xdr:cNvSpPr txBox="1"/>
      </xdr:nvSpPr>
      <xdr:spPr>
        <a:xfrm>
          <a:off x="16370300" y="1694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98</xdr:row>
      <xdr:rowOff>138961</xdr:rowOff>
    </xdr:from>
    <xdr:to>
      <xdr:col>23</xdr:col>
      <xdr:colOff>606425</xdr:colOff>
      <xdr:row>98</xdr:row>
      <xdr:rowOff>138961</xdr:rowOff>
    </xdr:to>
    <xdr:cxnSp macro="">
      <xdr:nvCxnSpPr>
        <xdr:cNvPr id="688" name="直線コネクタ 687"/>
        <xdr:cNvCxnSpPr/>
      </xdr:nvCxnSpPr>
      <xdr:spPr>
        <a:xfrm>
          <a:off x="16230600" y="1694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163171</xdr:rowOff>
    </xdr:from>
    <xdr:ext cx="599010" cy="259045"/>
    <xdr:sp macro="" textlink="">
      <xdr:nvSpPr>
        <xdr:cNvPr id="689" name="公債費最大値テキスト"/>
        <xdr:cNvSpPr txBox="1"/>
      </xdr:nvSpPr>
      <xdr:spPr>
        <a:xfrm>
          <a:off x="16370300" y="1525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90</xdr:row>
      <xdr:rowOff>45044</xdr:rowOff>
    </xdr:from>
    <xdr:to>
      <xdr:col>23</xdr:col>
      <xdr:colOff>606425</xdr:colOff>
      <xdr:row>90</xdr:row>
      <xdr:rowOff>45044</xdr:rowOff>
    </xdr:to>
    <xdr:cxnSp macro="">
      <xdr:nvCxnSpPr>
        <xdr:cNvPr id="690" name="直線コネクタ 689"/>
        <xdr:cNvCxnSpPr/>
      </xdr:nvCxnSpPr>
      <xdr:spPr>
        <a:xfrm>
          <a:off x="16230600" y="1547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94994</xdr:rowOff>
    </xdr:from>
    <xdr:to>
      <xdr:col>23</xdr:col>
      <xdr:colOff>517525</xdr:colOff>
      <xdr:row>98</xdr:row>
      <xdr:rowOff>101056</xdr:rowOff>
    </xdr:to>
    <xdr:cxnSp macro="">
      <xdr:nvCxnSpPr>
        <xdr:cNvPr id="691" name="直線コネクタ 690"/>
        <xdr:cNvCxnSpPr/>
      </xdr:nvCxnSpPr>
      <xdr:spPr>
        <a:xfrm flipV="1">
          <a:off x="15481300" y="16897094"/>
          <a:ext cx="838200" cy="6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90220</xdr:rowOff>
    </xdr:from>
    <xdr:ext cx="534377" cy="259045"/>
    <xdr:sp macro="" textlink="">
      <xdr:nvSpPr>
        <xdr:cNvPr id="692" name="公債費平均値テキスト"/>
        <xdr:cNvSpPr txBox="1"/>
      </xdr:nvSpPr>
      <xdr:spPr>
        <a:xfrm>
          <a:off x="16370300" y="16549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67343</xdr:rowOff>
    </xdr:from>
    <xdr:to>
      <xdr:col>23</xdr:col>
      <xdr:colOff>568325</xdr:colOff>
      <xdr:row>97</xdr:row>
      <xdr:rowOff>168943</xdr:rowOff>
    </xdr:to>
    <xdr:sp macro="" textlink="">
      <xdr:nvSpPr>
        <xdr:cNvPr id="693" name="フローチャート : 判断 692"/>
        <xdr:cNvSpPr/>
      </xdr:nvSpPr>
      <xdr:spPr>
        <a:xfrm>
          <a:off x="162687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101056</xdr:rowOff>
    </xdr:from>
    <xdr:to>
      <xdr:col>22</xdr:col>
      <xdr:colOff>365125</xdr:colOff>
      <xdr:row>98</xdr:row>
      <xdr:rowOff>104153</xdr:rowOff>
    </xdr:to>
    <xdr:cxnSp macro="">
      <xdr:nvCxnSpPr>
        <xdr:cNvPr id="694" name="直線コネクタ 693"/>
        <xdr:cNvCxnSpPr/>
      </xdr:nvCxnSpPr>
      <xdr:spPr>
        <a:xfrm flipV="1">
          <a:off x="14592300" y="16903156"/>
          <a:ext cx="889000" cy="3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78144</xdr:rowOff>
    </xdr:from>
    <xdr:to>
      <xdr:col>22</xdr:col>
      <xdr:colOff>415925</xdr:colOff>
      <xdr:row>98</xdr:row>
      <xdr:rowOff>8294</xdr:rowOff>
    </xdr:to>
    <xdr:sp macro="" textlink="">
      <xdr:nvSpPr>
        <xdr:cNvPr id="695" name="フローチャート : 判断 694"/>
        <xdr:cNvSpPr/>
      </xdr:nvSpPr>
      <xdr:spPr>
        <a:xfrm>
          <a:off x="15430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24821</xdr:rowOff>
    </xdr:from>
    <xdr:ext cx="534377" cy="259045"/>
    <xdr:sp macro="" textlink="">
      <xdr:nvSpPr>
        <xdr:cNvPr id="696" name="テキスト ボックス 695"/>
        <xdr:cNvSpPr txBox="1"/>
      </xdr:nvSpPr>
      <xdr:spPr>
        <a:xfrm>
          <a:off x="15214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102308</xdr:rowOff>
    </xdr:from>
    <xdr:to>
      <xdr:col>21</xdr:col>
      <xdr:colOff>161925</xdr:colOff>
      <xdr:row>98</xdr:row>
      <xdr:rowOff>104153</xdr:rowOff>
    </xdr:to>
    <xdr:cxnSp macro="">
      <xdr:nvCxnSpPr>
        <xdr:cNvPr id="697" name="直線コネクタ 696"/>
        <xdr:cNvCxnSpPr/>
      </xdr:nvCxnSpPr>
      <xdr:spPr>
        <a:xfrm>
          <a:off x="13703300" y="16904408"/>
          <a:ext cx="889000" cy="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76144</xdr:rowOff>
    </xdr:from>
    <xdr:to>
      <xdr:col>21</xdr:col>
      <xdr:colOff>212725</xdr:colOff>
      <xdr:row>98</xdr:row>
      <xdr:rowOff>6294</xdr:rowOff>
    </xdr:to>
    <xdr:sp macro="" textlink="">
      <xdr:nvSpPr>
        <xdr:cNvPr id="698" name="フローチャート : 判断 697"/>
        <xdr:cNvSpPr/>
      </xdr:nvSpPr>
      <xdr:spPr>
        <a:xfrm>
          <a:off x="14541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22821</xdr:rowOff>
    </xdr:from>
    <xdr:ext cx="534377" cy="259045"/>
    <xdr:sp macro="" textlink="">
      <xdr:nvSpPr>
        <xdr:cNvPr id="699" name="テキスト ボックス 698"/>
        <xdr:cNvSpPr txBox="1"/>
      </xdr:nvSpPr>
      <xdr:spPr>
        <a:xfrm>
          <a:off x="14325111" y="16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99744</xdr:rowOff>
    </xdr:from>
    <xdr:to>
      <xdr:col>19</xdr:col>
      <xdr:colOff>644525</xdr:colOff>
      <xdr:row>98</xdr:row>
      <xdr:rowOff>102308</xdr:rowOff>
    </xdr:to>
    <xdr:cxnSp macro="">
      <xdr:nvCxnSpPr>
        <xdr:cNvPr id="700" name="直線コネクタ 699"/>
        <xdr:cNvCxnSpPr/>
      </xdr:nvCxnSpPr>
      <xdr:spPr>
        <a:xfrm>
          <a:off x="12814300" y="16901844"/>
          <a:ext cx="889000" cy="2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75397</xdr:rowOff>
    </xdr:from>
    <xdr:to>
      <xdr:col>20</xdr:col>
      <xdr:colOff>9525</xdr:colOff>
      <xdr:row>98</xdr:row>
      <xdr:rowOff>5547</xdr:rowOff>
    </xdr:to>
    <xdr:sp macro="" textlink="">
      <xdr:nvSpPr>
        <xdr:cNvPr id="701" name="フローチャート : 判断 700"/>
        <xdr:cNvSpPr/>
      </xdr:nvSpPr>
      <xdr:spPr>
        <a:xfrm>
          <a:off x="13652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22074</xdr:rowOff>
    </xdr:from>
    <xdr:ext cx="534377" cy="259045"/>
    <xdr:sp macro="" textlink="">
      <xdr:nvSpPr>
        <xdr:cNvPr id="702" name="テキスト ボックス 701"/>
        <xdr:cNvSpPr txBox="1"/>
      </xdr:nvSpPr>
      <xdr:spPr>
        <a:xfrm>
          <a:off x="13436111" y="1648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70993</xdr:rowOff>
    </xdr:from>
    <xdr:to>
      <xdr:col>18</xdr:col>
      <xdr:colOff>492125</xdr:colOff>
      <xdr:row>98</xdr:row>
      <xdr:rowOff>1143</xdr:rowOff>
    </xdr:to>
    <xdr:sp macro="" textlink="">
      <xdr:nvSpPr>
        <xdr:cNvPr id="703" name="フローチャート : 判断 702"/>
        <xdr:cNvSpPr/>
      </xdr:nvSpPr>
      <xdr:spPr>
        <a:xfrm>
          <a:off x="12763500" y="167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17670</xdr:rowOff>
    </xdr:from>
    <xdr:ext cx="534377" cy="259045"/>
    <xdr:sp macro="" textlink="">
      <xdr:nvSpPr>
        <xdr:cNvPr id="704" name="テキスト ボックス 703"/>
        <xdr:cNvSpPr txBox="1"/>
      </xdr:nvSpPr>
      <xdr:spPr>
        <a:xfrm>
          <a:off x="12547111" y="1647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44194</xdr:rowOff>
    </xdr:from>
    <xdr:to>
      <xdr:col>23</xdr:col>
      <xdr:colOff>568325</xdr:colOff>
      <xdr:row>98</xdr:row>
      <xdr:rowOff>145794</xdr:rowOff>
    </xdr:to>
    <xdr:sp macro="" textlink="">
      <xdr:nvSpPr>
        <xdr:cNvPr id="710" name="円/楕円 709"/>
        <xdr:cNvSpPr/>
      </xdr:nvSpPr>
      <xdr:spPr>
        <a:xfrm>
          <a:off x="16268700" y="1684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130571</xdr:rowOff>
    </xdr:from>
    <xdr:ext cx="534377" cy="259045"/>
    <xdr:sp macro="" textlink="">
      <xdr:nvSpPr>
        <xdr:cNvPr id="711" name="公債費該当値テキスト"/>
        <xdr:cNvSpPr txBox="1"/>
      </xdr:nvSpPr>
      <xdr:spPr>
        <a:xfrm>
          <a:off x="16370300" y="1676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31,734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50256</xdr:rowOff>
    </xdr:from>
    <xdr:to>
      <xdr:col>22</xdr:col>
      <xdr:colOff>415925</xdr:colOff>
      <xdr:row>98</xdr:row>
      <xdr:rowOff>151856</xdr:rowOff>
    </xdr:to>
    <xdr:sp macro="" textlink="">
      <xdr:nvSpPr>
        <xdr:cNvPr id="712" name="円/楕円 711"/>
        <xdr:cNvSpPr/>
      </xdr:nvSpPr>
      <xdr:spPr>
        <a:xfrm>
          <a:off x="15430500" y="1685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142983</xdr:rowOff>
    </xdr:from>
    <xdr:ext cx="534377" cy="259045"/>
    <xdr:sp macro="" textlink="">
      <xdr:nvSpPr>
        <xdr:cNvPr id="713" name="テキスト ボックス 712"/>
        <xdr:cNvSpPr txBox="1"/>
      </xdr:nvSpPr>
      <xdr:spPr>
        <a:xfrm>
          <a:off x="15214111" y="16945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30,143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53353</xdr:rowOff>
    </xdr:from>
    <xdr:to>
      <xdr:col>21</xdr:col>
      <xdr:colOff>212725</xdr:colOff>
      <xdr:row>98</xdr:row>
      <xdr:rowOff>154953</xdr:rowOff>
    </xdr:to>
    <xdr:sp macro="" textlink="">
      <xdr:nvSpPr>
        <xdr:cNvPr id="714" name="円/楕円 713"/>
        <xdr:cNvSpPr/>
      </xdr:nvSpPr>
      <xdr:spPr>
        <a:xfrm>
          <a:off x="14541500" y="1685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146080</xdr:rowOff>
    </xdr:from>
    <xdr:ext cx="534377" cy="259045"/>
    <xdr:sp macro="" textlink="">
      <xdr:nvSpPr>
        <xdr:cNvPr id="715" name="テキスト ボックス 714"/>
        <xdr:cNvSpPr txBox="1"/>
      </xdr:nvSpPr>
      <xdr:spPr>
        <a:xfrm>
          <a:off x="14325111" y="1694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29,330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51508</xdr:rowOff>
    </xdr:from>
    <xdr:to>
      <xdr:col>20</xdr:col>
      <xdr:colOff>9525</xdr:colOff>
      <xdr:row>98</xdr:row>
      <xdr:rowOff>153108</xdr:rowOff>
    </xdr:to>
    <xdr:sp macro="" textlink="">
      <xdr:nvSpPr>
        <xdr:cNvPr id="716" name="円/楕円 715"/>
        <xdr:cNvSpPr/>
      </xdr:nvSpPr>
      <xdr:spPr>
        <a:xfrm>
          <a:off x="13652500" y="1685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144235</xdr:rowOff>
    </xdr:from>
    <xdr:ext cx="534377" cy="259045"/>
    <xdr:sp macro="" textlink="">
      <xdr:nvSpPr>
        <xdr:cNvPr id="717" name="テキスト ボックス 716"/>
        <xdr:cNvSpPr txBox="1"/>
      </xdr:nvSpPr>
      <xdr:spPr>
        <a:xfrm>
          <a:off x="13436111" y="1694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29,814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48944</xdr:rowOff>
    </xdr:from>
    <xdr:to>
      <xdr:col>18</xdr:col>
      <xdr:colOff>492125</xdr:colOff>
      <xdr:row>98</xdr:row>
      <xdr:rowOff>150544</xdr:rowOff>
    </xdr:to>
    <xdr:sp macro="" textlink="">
      <xdr:nvSpPr>
        <xdr:cNvPr id="718" name="円/楕円 717"/>
        <xdr:cNvSpPr/>
      </xdr:nvSpPr>
      <xdr:spPr>
        <a:xfrm>
          <a:off x="12763500" y="1685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141671</xdr:rowOff>
    </xdr:from>
    <xdr:ext cx="534377" cy="259045"/>
    <xdr:sp macro="" textlink="">
      <xdr:nvSpPr>
        <xdr:cNvPr id="719" name="テキスト ボックス 718"/>
        <xdr:cNvSpPr txBox="1"/>
      </xdr:nvSpPr>
      <xdr:spPr>
        <a:xfrm>
          <a:off x="12547111" y="1694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30,487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128270</xdr:rowOff>
    </xdr:from>
    <xdr:to>
      <xdr:col>32</xdr:col>
      <xdr:colOff>186689</xdr:colOff>
      <xdr:row>39</xdr:row>
      <xdr:rowOff>44450</xdr:rowOff>
    </xdr:to>
    <xdr:cxnSp macro="">
      <xdr:nvCxnSpPr>
        <xdr:cNvPr id="743" name="直線コネクタ 742"/>
        <xdr:cNvCxnSpPr/>
      </xdr:nvCxnSpPr>
      <xdr:spPr>
        <a:xfrm flipV="1">
          <a:off x="22159595" y="5100320"/>
          <a:ext cx="1269"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74947</xdr:rowOff>
    </xdr:from>
    <xdr:ext cx="469744" cy="259045"/>
    <xdr:sp macro="" textlink="">
      <xdr:nvSpPr>
        <xdr:cNvPr id="746" name="諸支出金最大値テキスト"/>
        <xdr:cNvSpPr txBox="1"/>
      </xdr:nvSpPr>
      <xdr:spPr>
        <a:xfrm>
          <a:off x="22212300" y="487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4,280</a:t>
          </a:r>
          <a:endParaRPr kumimoji="1" lang="ja-JP" altLang="en-US" sz="1000" b="1">
            <a:latin typeface="ＭＳ Ｐゴシック"/>
          </a:endParaRPr>
        </a:p>
      </xdr:txBody>
    </xdr:sp>
    <xdr:clientData/>
  </xdr:oneCellAnchor>
  <xdr:twoCellAnchor>
    <xdr:from>
      <xdr:col>32</xdr:col>
      <xdr:colOff>98425</xdr:colOff>
      <xdr:row>29</xdr:row>
      <xdr:rowOff>128270</xdr:rowOff>
    </xdr:from>
    <xdr:to>
      <xdr:col>32</xdr:col>
      <xdr:colOff>276225</xdr:colOff>
      <xdr:row>29</xdr:row>
      <xdr:rowOff>128270</xdr:rowOff>
    </xdr:to>
    <xdr:cxnSp macro="">
      <xdr:nvCxnSpPr>
        <xdr:cNvPr id="747" name="直線コネクタ 746"/>
        <xdr:cNvCxnSpPr/>
      </xdr:nvCxnSpPr>
      <xdr:spPr>
        <a:xfrm>
          <a:off x="22072600" y="510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78565" cy="259045"/>
    <xdr:sp macro="" textlink="">
      <xdr:nvSpPr>
        <xdr:cNvPr id="749" name="諸支出金平均値テキスト"/>
        <xdr:cNvSpPr txBox="1"/>
      </xdr:nvSpPr>
      <xdr:spPr>
        <a:xfrm>
          <a:off x="22212300" y="64775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0" name="フローチャート : 判断 749"/>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129032</xdr:rowOff>
    </xdr:from>
    <xdr:to>
      <xdr:col>31</xdr:col>
      <xdr:colOff>34925</xdr:colOff>
      <xdr:row>39</xdr:row>
      <xdr:rowOff>44450</xdr:rowOff>
    </xdr:to>
    <xdr:cxnSp macro="">
      <xdr:nvCxnSpPr>
        <xdr:cNvPr id="751" name="直線コネクタ 750"/>
        <xdr:cNvCxnSpPr/>
      </xdr:nvCxnSpPr>
      <xdr:spPr>
        <a:xfrm>
          <a:off x="20434300" y="664413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72898</xdr:rowOff>
    </xdr:from>
    <xdr:to>
      <xdr:col>31</xdr:col>
      <xdr:colOff>85725</xdr:colOff>
      <xdr:row>39</xdr:row>
      <xdr:rowOff>3048</xdr:rowOff>
    </xdr:to>
    <xdr:sp macro="" textlink="">
      <xdr:nvSpPr>
        <xdr:cNvPr id="752" name="フローチャート : 判断 751"/>
        <xdr:cNvSpPr/>
      </xdr:nvSpPr>
      <xdr:spPr>
        <a:xfrm>
          <a:off x="21272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19575</xdr:rowOff>
    </xdr:from>
    <xdr:ext cx="378565" cy="259045"/>
    <xdr:sp macro="" textlink="">
      <xdr:nvSpPr>
        <xdr:cNvPr id="753" name="テキスト ボックス 752"/>
        <xdr:cNvSpPr txBox="1"/>
      </xdr:nvSpPr>
      <xdr:spPr>
        <a:xfrm>
          <a:off x="21134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129032</xdr:rowOff>
    </xdr:from>
    <xdr:to>
      <xdr:col>29</xdr:col>
      <xdr:colOff>517525</xdr:colOff>
      <xdr:row>39</xdr:row>
      <xdr:rowOff>44450</xdr:rowOff>
    </xdr:to>
    <xdr:cxnSp macro="">
      <xdr:nvCxnSpPr>
        <xdr:cNvPr id="754" name="直線コネクタ 753"/>
        <xdr:cNvCxnSpPr/>
      </xdr:nvCxnSpPr>
      <xdr:spPr>
        <a:xfrm flipV="1">
          <a:off x="19545300" y="664413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88138</xdr:rowOff>
    </xdr:from>
    <xdr:to>
      <xdr:col>29</xdr:col>
      <xdr:colOff>568325</xdr:colOff>
      <xdr:row>38</xdr:row>
      <xdr:rowOff>18288</xdr:rowOff>
    </xdr:to>
    <xdr:sp macro="" textlink="">
      <xdr:nvSpPr>
        <xdr:cNvPr id="755" name="フローチャート : 判断 754"/>
        <xdr:cNvSpPr/>
      </xdr:nvSpPr>
      <xdr:spPr>
        <a:xfrm>
          <a:off x="20383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34815</xdr:rowOff>
    </xdr:from>
    <xdr:ext cx="378565" cy="259045"/>
    <xdr:sp macro="" textlink="">
      <xdr:nvSpPr>
        <xdr:cNvPr id="756" name="テキスト ボックス 755"/>
        <xdr:cNvSpPr txBox="1"/>
      </xdr:nvSpPr>
      <xdr:spPr>
        <a:xfrm>
          <a:off x="20245017" y="620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144907</xdr:rowOff>
    </xdr:from>
    <xdr:to>
      <xdr:col>28</xdr:col>
      <xdr:colOff>365125</xdr:colOff>
      <xdr:row>38</xdr:row>
      <xdr:rowOff>75057</xdr:rowOff>
    </xdr:to>
    <xdr:sp macro="" textlink="">
      <xdr:nvSpPr>
        <xdr:cNvPr id="758" name="フローチャート : 判断 757"/>
        <xdr:cNvSpPr/>
      </xdr:nvSpPr>
      <xdr:spPr>
        <a:xfrm>
          <a:off x="19494500" y="648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91584</xdr:rowOff>
    </xdr:from>
    <xdr:ext cx="378565" cy="259045"/>
    <xdr:sp macro="" textlink="">
      <xdr:nvSpPr>
        <xdr:cNvPr id="759" name="テキスト ボックス 758"/>
        <xdr:cNvSpPr txBox="1"/>
      </xdr:nvSpPr>
      <xdr:spPr>
        <a:xfrm>
          <a:off x="19356017" y="6263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94615</xdr:rowOff>
    </xdr:from>
    <xdr:to>
      <xdr:col>27</xdr:col>
      <xdr:colOff>161925</xdr:colOff>
      <xdr:row>38</xdr:row>
      <xdr:rowOff>24765</xdr:rowOff>
    </xdr:to>
    <xdr:sp macro="" textlink="">
      <xdr:nvSpPr>
        <xdr:cNvPr id="760" name="フローチャート : 判断 759"/>
        <xdr:cNvSpPr/>
      </xdr:nvSpPr>
      <xdr:spPr>
        <a:xfrm>
          <a:off x="18605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41292</xdr:rowOff>
    </xdr:from>
    <xdr:ext cx="378565" cy="259045"/>
    <xdr:sp macro="" textlink="">
      <xdr:nvSpPr>
        <xdr:cNvPr id="761" name="テキスト ボックス 760"/>
        <xdr:cNvSpPr txBox="1"/>
      </xdr:nvSpPr>
      <xdr:spPr>
        <a:xfrm>
          <a:off x="18467017" y="6213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7" name="円/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68"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9" name="円/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0" name="テキスト ボックス 76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78232</xdr:rowOff>
    </xdr:from>
    <xdr:to>
      <xdr:col>29</xdr:col>
      <xdr:colOff>568325</xdr:colOff>
      <xdr:row>39</xdr:row>
      <xdr:rowOff>8382</xdr:rowOff>
    </xdr:to>
    <xdr:sp macro="" textlink="">
      <xdr:nvSpPr>
        <xdr:cNvPr id="771" name="円/楕円 770"/>
        <xdr:cNvSpPr/>
      </xdr:nvSpPr>
      <xdr:spPr>
        <a:xfrm>
          <a:off x="20383500" y="659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170959</xdr:rowOff>
    </xdr:from>
    <xdr:ext cx="378565" cy="259045"/>
    <xdr:sp macro="" textlink="">
      <xdr:nvSpPr>
        <xdr:cNvPr id="772" name="テキスト ボックス 771"/>
        <xdr:cNvSpPr txBox="1"/>
      </xdr:nvSpPr>
      <xdr:spPr>
        <a:xfrm>
          <a:off x="20245017" y="6686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3" name="円/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4" name="テキスト ボックス 77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5" name="円/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6" name="テキスト ボックス 77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7" name="直線コネクタ 78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88" name="テキスト ボックス 78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89" name="直線コネクタ 78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90" name="テキスト ボックス 789"/>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1" name="直線コネクタ 79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92" name="テキスト ボックス 791"/>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3" name="直線コネクタ 79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94" name="テキスト ボックス 793"/>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5" name="直線コネクタ 79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21970</xdr:rowOff>
    </xdr:from>
    <xdr:ext cx="467179" cy="259045"/>
    <xdr:sp macro="" textlink="">
      <xdr:nvSpPr>
        <xdr:cNvPr id="796" name="テキスト ボックス 795"/>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7" name="直線コネクタ 79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98" name="テキスト ボックス 79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96593</xdr:rowOff>
    </xdr:from>
    <xdr:to>
      <xdr:col>32</xdr:col>
      <xdr:colOff>186689</xdr:colOff>
      <xdr:row>59</xdr:row>
      <xdr:rowOff>98878</xdr:rowOff>
    </xdr:to>
    <xdr:cxnSp macro="">
      <xdr:nvCxnSpPr>
        <xdr:cNvPr id="802" name="直線コネクタ 801"/>
        <xdr:cNvCxnSpPr/>
      </xdr:nvCxnSpPr>
      <xdr:spPr>
        <a:xfrm flipV="1">
          <a:off x="22159595" y="8669093"/>
          <a:ext cx="1269" cy="1545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144198</xdr:rowOff>
    </xdr:from>
    <xdr:ext cx="249299" cy="259045"/>
    <xdr:sp macro="" textlink="">
      <xdr:nvSpPr>
        <xdr:cNvPr id="803" name="前年度繰上充用金最小値テキスト"/>
        <xdr:cNvSpPr txBox="1"/>
      </xdr:nvSpPr>
      <xdr:spPr>
        <a:xfrm>
          <a:off x="22212300" y="10259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4" name="直線コネクタ 80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43270</xdr:rowOff>
    </xdr:from>
    <xdr:ext cx="469744" cy="259045"/>
    <xdr:sp macro="" textlink="">
      <xdr:nvSpPr>
        <xdr:cNvPr id="805" name="前年度繰上充用金最大値テキスト"/>
        <xdr:cNvSpPr txBox="1"/>
      </xdr:nvSpPr>
      <xdr:spPr>
        <a:xfrm>
          <a:off x="22212300" y="844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50</xdr:row>
      <xdr:rowOff>96593</xdr:rowOff>
    </xdr:from>
    <xdr:to>
      <xdr:col>32</xdr:col>
      <xdr:colOff>276225</xdr:colOff>
      <xdr:row>50</xdr:row>
      <xdr:rowOff>96593</xdr:rowOff>
    </xdr:to>
    <xdr:cxnSp macro="">
      <xdr:nvCxnSpPr>
        <xdr:cNvPr id="806" name="直線コネクタ 805"/>
        <xdr:cNvCxnSpPr/>
      </xdr:nvCxnSpPr>
      <xdr:spPr>
        <a:xfrm>
          <a:off x="22072600" y="866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7" name="直線コネクタ 806"/>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61648</xdr:rowOff>
    </xdr:from>
    <xdr:ext cx="313932" cy="259045"/>
    <xdr:sp macro="" textlink="">
      <xdr:nvSpPr>
        <xdr:cNvPr id="808" name="前年度繰上充用金平均値テキスト"/>
        <xdr:cNvSpPr txBox="1"/>
      </xdr:nvSpPr>
      <xdr:spPr>
        <a:xfrm>
          <a:off x="22212300" y="10005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38771</xdr:rowOff>
    </xdr:from>
    <xdr:to>
      <xdr:col>32</xdr:col>
      <xdr:colOff>238125</xdr:colOff>
      <xdr:row>59</xdr:row>
      <xdr:rowOff>140371</xdr:rowOff>
    </xdr:to>
    <xdr:sp macro="" textlink="">
      <xdr:nvSpPr>
        <xdr:cNvPr id="809" name="フローチャート : 判断 808"/>
        <xdr:cNvSpPr/>
      </xdr:nvSpPr>
      <xdr:spPr>
        <a:xfrm>
          <a:off x="22110700" y="1015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0" name="直線コネクタ 809"/>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42690</xdr:rowOff>
    </xdr:from>
    <xdr:to>
      <xdr:col>31</xdr:col>
      <xdr:colOff>85725</xdr:colOff>
      <xdr:row>59</xdr:row>
      <xdr:rowOff>144290</xdr:rowOff>
    </xdr:to>
    <xdr:sp macro="" textlink="">
      <xdr:nvSpPr>
        <xdr:cNvPr id="811" name="フローチャート : 判断 810"/>
        <xdr:cNvSpPr/>
      </xdr:nvSpPr>
      <xdr:spPr>
        <a:xfrm>
          <a:off x="21272500" y="1015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160817</xdr:rowOff>
    </xdr:from>
    <xdr:ext cx="313932" cy="259045"/>
    <xdr:sp macro="" textlink="">
      <xdr:nvSpPr>
        <xdr:cNvPr id="812" name="テキスト ボックス 811"/>
        <xdr:cNvSpPr txBox="1"/>
      </xdr:nvSpPr>
      <xdr:spPr>
        <a:xfrm>
          <a:off x="21166333" y="9933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3" name="直線コネクタ 812"/>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43833</xdr:rowOff>
    </xdr:from>
    <xdr:to>
      <xdr:col>29</xdr:col>
      <xdr:colOff>568325</xdr:colOff>
      <xdr:row>59</xdr:row>
      <xdr:rowOff>145433</xdr:rowOff>
    </xdr:to>
    <xdr:sp macro="" textlink="">
      <xdr:nvSpPr>
        <xdr:cNvPr id="814" name="フローチャート : 判断 813"/>
        <xdr:cNvSpPr/>
      </xdr:nvSpPr>
      <xdr:spPr>
        <a:xfrm>
          <a:off x="20383500" y="1015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161960</xdr:rowOff>
    </xdr:from>
    <xdr:ext cx="313932" cy="259045"/>
    <xdr:sp macro="" textlink="">
      <xdr:nvSpPr>
        <xdr:cNvPr id="815" name="テキスト ボックス 814"/>
        <xdr:cNvSpPr txBox="1"/>
      </xdr:nvSpPr>
      <xdr:spPr>
        <a:xfrm>
          <a:off x="20277333" y="9934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6" name="直線コネクタ 815"/>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45466</xdr:rowOff>
    </xdr:from>
    <xdr:to>
      <xdr:col>28</xdr:col>
      <xdr:colOff>365125</xdr:colOff>
      <xdr:row>59</xdr:row>
      <xdr:rowOff>147066</xdr:rowOff>
    </xdr:to>
    <xdr:sp macro="" textlink="">
      <xdr:nvSpPr>
        <xdr:cNvPr id="817" name="フローチャート : 判断 816"/>
        <xdr:cNvSpPr/>
      </xdr:nvSpPr>
      <xdr:spPr>
        <a:xfrm>
          <a:off x="19494500" y="1016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163593</xdr:rowOff>
    </xdr:from>
    <xdr:ext cx="313932" cy="259045"/>
    <xdr:sp macro="" textlink="">
      <xdr:nvSpPr>
        <xdr:cNvPr id="818" name="テキスト ボックス 817"/>
        <xdr:cNvSpPr txBox="1"/>
      </xdr:nvSpPr>
      <xdr:spPr>
        <a:xfrm>
          <a:off x="19388333" y="9936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59</xdr:row>
      <xdr:rowOff>40894</xdr:rowOff>
    </xdr:from>
    <xdr:to>
      <xdr:col>27</xdr:col>
      <xdr:colOff>161925</xdr:colOff>
      <xdr:row>59</xdr:row>
      <xdr:rowOff>142494</xdr:rowOff>
    </xdr:to>
    <xdr:sp macro="" textlink="">
      <xdr:nvSpPr>
        <xdr:cNvPr id="819" name="フローチャート : 判断 818"/>
        <xdr:cNvSpPr/>
      </xdr:nvSpPr>
      <xdr:spPr>
        <a:xfrm>
          <a:off x="18605500" y="1015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159021</xdr:rowOff>
    </xdr:from>
    <xdr:ext cx="313932" cy="259045"/>
    <xdr:sp macro="" textlink="">
      <xdr:nvSpPr>
        <xdr:cNvPr id="820" name="テキスト ボックス 819"/>
        <xdr:cNvSpPr txBox="1"/>
      </xdr:nvSpPr>
      <xdr:spPr>
        <a:xfrm>
          <a:off x="18499333" y="9931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6" name="円/楕円 825"/>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59</xdr:row>
      <xdr:rowOff>17198</xdr:rowOff>
    </xdr:from>
    <xdr:ext cx="249299" cy="259045"/>
    <xdr:sp macro="" textlink="">
      <xdr:nvSpPr>
        <xdr:cNvPr id="827" name="前年度繰上充用金該当値テキスト"/>
        <xdr:cNvSpPr txBox="1"/>
      </xdr:nvSpPr>
      <xdr:spPr>
        <a:xfrm>
          <a:off x="22212300" y="10132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28" name="円/楕円 827"/>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29" name="テキスト ボックス 828"/>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0" name="円/楕円 829"/>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31" name="テキスト ボックス 830"/>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2" name="円/楕円 831"/>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33" name="テキスト ボックス 832"/>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4" name="円/楕円 833"/>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5" name="テキスト ボックス 834"/>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lt"/>
              <a:ea typeface="+mn-ea"/>
              <a:cs typeface="+mn-cs"/>
            </a:rPr>
            <a:t>歳出決算総額　</a:t>
          </a:r>
          <a:r>
            <a:rPr kumimoji="1" lang="en-US" altLang="ja-JP" sz="1300">
              <a:solidFill>
                <a:schemeClr val="dk1"/>
              </a:solidFill>
              <a:effectLst/>
              <a:latin typeface="+mn-lt"/>
              <a:ea typeface="+mn-ea"/>
              <a:cs typeface="+mn-cs"/>
            </a:rPr>
            <a:t>14,978</a:t>
          </a:r>
          <a:r>
            <a:rPr kumimoji="1" lang="ja-JP" altLang="ja-JP" sz="1300">
              <a:solidFill>
                <a:schemeClr val="dk1"/>
              </a:solidFill>
              <a:effectLst/>
              <a:latin typeface="+mn-lt"/>
              <a:ea typeface="+mn-ea"/>
              <a:cs typeface="+mn-cs"/>
            </a:rPr>
            <a:t>百万円（</a:t>
          </a:r>
          <a:r>
            <a:rPr kumimoji="1" lang="en-US" altLang="ja-JP" sz="1300">
              <a:solidFill>
                <a:schemeClr val="dk1"/>
              </a:solidFill>
              <a:effectLst/>
              <a:latin typeface="+mn-lt"/>
              <a:ea typeface="+mn-ea"/>
              <a:cs typeface="+mn-cs"/>
            </a:rPr>
            <a:t>H27</a:t>
          </a:r>
          <a:r>
            <a:rPr kumimoji="1" lang="ja-JP" altLang="ja-JP" sz="1300">
              <a:solidFill>
                <a:schemeClr val="dk1"/>
              </a:solidFill>
              <a:effectLst/>
              <a:latin typeface="+mn-lt"/>
              <a:ea typeface="+mn-ea"/>
              <a:cs typeface="+mn-cs"/>
            </a:rPr>
            <a:t>決算）、住民一人当たりにして </a:t>
          </a:r>
          <a:r>
            <a:rPr kumimoji="1" lang="en-US" altLang="ja-JP" sz="1300">
              <a:solidFill>
                <a:schemeClr val="dk1"/>
              </a:solidFill>
              <a:effectLst/>
              <a:latin typeface="+mn-lt"/>
              <a:ea typeface="+mn-ea"/>
              <a:cs typeface="+mn-cs"/>
            </a:rPr>
            <a:t>425,828</a:t>
          </a:r>
          <a:r>
            <a:rPr kumimoji="1" lang="ja-JP" altLang="ja-JP" sz="1300">
              <a:solidFill>
                <a:schemeClr val="dk1"/>
              </a:solidFill>
              <a:effectLst/>
              <a:latin typeface="+mn-lt"/>
              <a:ea typeface="+mn-ea"/>
              <a:cs typeface="+mn-cs"/>
            </a:rPr>
            <a:t>円となっている。</a:t>
          </a:r>
          <a:r>
            <a:rPr kumimoji="1" lang="en-US" altLang="ja-JP" sz="1300">
              <a:solidFill>
                <a:schemeClr val="dk1"/>
              </a:solidFill>
              <a:effectLst/>
              <a:latin typeface="+mn-lt"/>
              <a:ea typeface="+mn-ea"/>
              <a:cs typeface="+mn-cs"/>
            </a:rPr>
            <a:t/>
          </a:r>
          <a:br>
            <a:rPr kumimoji="1" lang="en-US" altLang="ja-JP" sz="1300">
              <a:solidFill>
                <a:schemeClr val="dk1"/>
              </a:solidFill>
              <a:effectLst/>
              <a:latin typeface="+mn-lt"/>
              <a:ea typeface="+mn-ea"/>
              <a:cs typeface="+mn-cs"/>
            </a:rPr>
          </a:br>
          <a:r>
            <a:rPr kumimoji="1" lang="ja-JP" altLang="en-US" sz="1300">
              <a:solidFill>
                <a:schemeClr val="dk1"/>
              </a:solidFill>
              <a:effectLst/>
              <a:latin typeface="+mn-lt"/>
              <a:ea typeface="+mn-ea"/>
              <a:cs typeface="+mn-cs"/>
            </a:rPr>
            <a:t>そのうち教育費は、</a:t>
          </a:r>
          <a:r>
            <a:rPr kumimoji="1" lang="ja-JP" altLang="ja-JP" sz="1300" b="0" i="0" u="none" strike="noStrike" kern="0" cap="none" spc="0" normalizeH="0" baseline="0" noProof="0">
              <a:ln>
                <a:noFill/>
              </a:ln>
              <a:solidFill>
                <a:prstClr val="black"/>
              </a:solidFill>
              <a:effectLst/>
              <a:uLnTx/>
              <a:uFillTx/>
              <a:latin typeface="+mn-lt"/>
              <a:ea typeface="+mn-ea"/>
              <a:cs typeface="+mn-cs"/>
            </a:rPr>
            <a:t>住民一人当たり </a:t>
          </a:r>
          <a:r>
            <a:rPr kumimoji="1" lang="en-US" altLang="ja-JP" sz="1300" b="0" i="0" u="none" strike="noStrike" kern="0" cap="none" spc="0" normalizeH="0" baseline="0" noProof="0">
              <a:ln>
                <a:noFill/>
              </a:ln>
              <a:solidFill>
                <a:prstClr val="black"/>
              </a:solidFill>
              <a:effectLst/>
              <a:uLnTx/>
              <a:uFillTx/>
              <a:latin typeface="+mn-lt"/>
              <a:ea typeface="+mn-ea"/>
              <a:cs typeface="+mn-cs"/>
            </a:rPr>
            <a:t>79,158</a:t>
          </a:r>
          <a:r>
            <a:rPr kumimoji="1" lang="ja-JP" altLang="ja-JP" sz="1300" b="0" i="0" u="none" strike="noStrike" kern="0" cap="none" spc="0" normalizeH="0" baseline="0" noProof="0">
              <a:ln>
                <a:noFill/>
              </a:ln>
              <a:solidFill>
                <a:prstClr val="black"/>
              </a:solidFill>
              <a:effectLst/>
              <a:uLnTx/>
              <a:uFillTx/>
              <a:latin typeface="+mn-lt"/>
              <a:ea typeface="+mn-ea"/>
              <a:cs typeface="+mn-cs"/>
            </a:rPr>
            <a:t>円となって</a:t>
          </a:r>
          <a:r>
            <a:rPr kumimoji="1" lang="ja-JP" altLang="en-US" sz="1300" b="0" i="0" u="none" strike="noStrike" kern="0" cap="none" spc="0" normalizeH="0" baseline="0" noProof="0">
              <a:ln>
                <a:noFill/>
              </a:ln>
              <a:solidFill>
                <a:prstClr val="black"/>
              </a:solidFill>
              <a:effectLst/>
              <a:uLnTx/>
              <a:uFillTx/>
              <a:latin typeface="+mn-lt"/>
              <a:ea typeface="+mn-ea"/>
              <a:cs typeface="+mn-cs"/>
            </a:rPr>
            <a:t>おり、全体の</a:t>
          </a:r>
          <a:r>
            <a:rPr kumimoji="1" lang="en-US" altLang="ja-JP" sz="1300" b="0" i="0" u="none" strike="noStrike" kern="0" cap="none" spc="0" normalizeH="0" baseline="0" noProof="0">
              <a:ln>
                <a:noFill/>
              </a:ln>
              <a:solidFill>
                <a:prstClr val="black"/>
              </a:solidFill>
              <a:effectLst/>
              <a:uLnTx/>
              <a:uFillTx/>
              <a:latin typeface="+mn-lt"/>
              <a:ea typeface="+mn-ea"/>
              <a:cs typeface="+mn-cs"/>
            </a:rPr>
            <a:t>18.6</a:t>
          </a:r>
          <a:r>
            <a:rPr kumimoji="1" lang="ja-JP" altLang="en-US" sz="1300" b="0" i="0" u="none" strike="noStrike" kern="0" cap="none" spc="0" normalizeH="0" baseline="0" noProof="0">
              <a:ln>
                <a:noFill/>
              </a:ln>
              <a:solidFill>
                <a:prstClr val="black"/>
              </a:solidFill>
              <a:effectLst/>
              <a:uLnTx/>
              <a:uFillTx/>
              <a:latin typeface="+mn-lt"/>
              <a:ea typeface="+mn-ea"/>
              <a:cs typeface="+mn-cs"/>
            </a:rPr>
            <a:t>％を占めている</a:t>
          </a:r>
          <a:r>
            <a:rPr kumimoji="1" lang="ja-JP" altLang="ja-JP" sz="1300" b="0" i="0" u="none" strike="noStrike" kern="0" cap="none" spc="0" normalizeH="0" baseline="0" noProof="0">
              <a:ln>
                <a:noFill/>
              </a:ln>
              <a:solidFill>
                <a:prstClr val="black"/>
              </a:solidFill>
              <a:effectLst/>
              <a:uLnTx/>
              <a:uFillTx/>
              <a:latin typeface="+mn-lt"/>
              <a:ea typeface="+mn-ea"/>
              <a:cs typeface="+mn-cs"/>
            </a:rPr>
            <a:t>。</a:t>
          </a:r>
          <a:r>
            <a:rPr kumimoji="1" lang="en-US" altLang="ja-JP" sz="1300" b="0" i="0" u="none" strike="noStrike" kern="0" cap="none" spc="0" normalizeH="0" baseline="0" noProof="0">
              <a:ln>
                <a:noFill/>
              </a:ln>
              <a:solidFill>
                <a:prstClr val="black"/>
              </a:solidFill>
              <a:effectLst/>
              <a:uLnTx/>
              <a:uFillTx/>
              <a:latin typeface="+mn-lt"/>
              <a:ea typeface="+mn-ea"/>
              <a:cs typeface="+mn-cs"/>
            </a:rPr>
            <a:t/>
          </a:r>
          <a:br>
            <a:rPr kumimoji="1" lang="en-US" altLang="ja-JP" sz="1300" b="0" i="0" u="none" strike="noStrike" kern="0" cap="none" spc="0" normalizeH="0" baseline="0" noProof="0">
              <a:ln>
                <a:noFill/>
              </a:ln>
              <a:solidFill>
                <a:prstClr val="black"/>
              </a:solidFill>
              <a:effectLst/>
              <a:uLnTx/>
              <a:uFillTx/>
              <a:latin typeface="+mn-lt"/>
              <a:ea typeface="+mn-ea"/>
              <a:cs typeface="+mn-cs"/>
            </a:rPr>
          </a:br>
          <a:r>
            <a:rPr kumimoji="1" lang="ja-JP" altLang="en-US" sz="1300" b="0" i="0" u="none" strike="noStrike" kern="0" cap="none" spc="0" normalizeH="0" baseline="0" noProof="0">
              <a:ln>
                <a:noFill/>
              </a:ln>
              <a:solidFill>
                <a:prstClr val="black"/>
              </a:solidFill>
              <a:effectLst/>
              <a:uLnTx/>
              <a:uFillTx/>
              <a:latin typeface="+mn-lt"/>
              <a:ea typeface="+mn-ea"/>
              <a:cs typeface="+mn-cs"/>
            </a:rPr>
            <a:t>また、</a:t>
          </a:r>
          <a:r>
            <a:rPr kumimoji="1" lang="ja-JP" altLang="ja-JP" sz="1300">
              <a:solidFill>
                <a:schemeClr val="dk1"/>
              </a:solidFill>
              <a:effectLst/>
              <a:latin typeface="+mn-lt"/>
              <a:ea typeface="+mn-ea"/>
              <a:cs typeface="+mn-cs"/>
            </a:rPr>
            <a:t>類似団体で比較</a:t>
          </a:r>
          <a:r>
            <a:rPr kumimoji="1" lang="ja-JP" altLang="en-US" sz="1300">
              <a:solidFill>
                <a:schemeClr val="dk1"/>
              </a:solidFill>
              <a:effectLst/>
              <a:latin typeface="+mn-lt"/>
              <a:ea typeface="+mn-ea"/>
              <a:cs typeface="+mn-cs"/>
            </a:rPr>
            <a:t>し高く</a:t>
          </a:r>
          <a:r>
            <a:rPr kumimoji="1" lang="ja-JP" altLang="ja-JP" sz="1300">
              <a:solidFill>
                <a:schemeClr val="dk1"/>
              </a:solidFill>
              <a:effectLst/>
              <a:latin typeface="+mn-lt"/>
              <a:ea typeface="+mn-ea"/>
              <a:cs typeface="+mn-cs"/>
            </a:rPr>
            <a:t>なっている</a:t>
          </a:r>
          <a:r>
            <a:rPr kumimoji="1" lang="ja-JP" altLang="en-US" sz="1300">
              <a:solidFill>
                <a:schemeClr val="dk1"/>
              </a:solidFill>
              <a:effectLst/>
              <a:latin typeface="+mn-lt"/>
              <a:ea typeface="+mn-ea"/>
              <a:cs typeface="+mn-cs"/>
            </a:rPr>
            <a:t>要因として、教育支援員や加配教員の配置など、ハード整備のみならず教育施策を重点的に取り組んできたことがあげられる</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
          </a:r>
          <a:br>
            <a:rPr kumimoji="1" lang="en-US" altLang="ja-JP" sz="1300">
              <a:solidFill>
                <a:schemeClr val="dk1"/>
              </a:solidFill>
              <a:effectLst/>
              <a:latin typeface="+mn-lt"/>
              <a:ea typeface="+mn-ea"/>
              <a:cs typeface="+mn-cs"/>
            </a:rPr>
          </a:br>
          <a:r>
            <a:rPr kumimoji="1" lang="ja-JP" altLang="en-US" sz="1300">
              <a:solidFill>
                <a:schemeClr val="dk1"/>
              </a:solidFill>
              <a:effectLst/>
              <a:latin typeface="+mn-lt"/>
              <a:ea typeface="+mn-ea"/>
              <a:cs typeface="+mn-cs"/>
            </a:rPr>
            <a:t>その他の費目については、類似団体平均を概ね下回っている。</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岐阜県本巣市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財政調整基金残高の標準財政規模に対する比率が上昇した要因は、平成</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26</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始まった普通交付税合併特例措置の段階的縮減による一般財源の減収に対応するため、財政調整基金を取り崩したことによるもの。実質収支額は、学校施設のエアコン設置や非構造部材耐震化事業が前年度に完了したことにより約</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53</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百万円の増、標準財政規模に占める割合では</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0.54</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ポイントの増となっている。今後も、事務事業の見直しなど歳出の合理化を推進し、健全な行財政運営に努める。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岐阜県本巣市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連結実質赤字比率に係る赤字・黒字の構成分析については、全ての会計で黒字となっており、</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全会計が赤字額なしで推移して</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いる。なお、</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今後も継続するよう努める。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会計別の黒字額の対前年比は以下のとおり。</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r>
          <a:b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b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（単位：千円）</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H25          H26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増減</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832,412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　</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886,163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 </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53,751</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水道事業会計</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683,034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　</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752,823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 </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69,789</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国保（事業勘定）</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】191,647</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　</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197,456</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5,809</a:t>
          </a:r>
          <a:b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b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国保（施設勘定）</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17,537</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　 </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10,916</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  </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6,612</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農業集落排水事業</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15,637</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　  </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8,730</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  </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6,907</a:t>
          </a:r>
          <a:b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b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公共下水道</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14,889</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　  </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7,099</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  </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7,790</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簡易水道</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10,896</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　 </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31,727</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 </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20,831</a:t>
          </a:r>
          <a:b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b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後期高齢者医療</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3,029</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　　</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2,130  </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899</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岐阜県本巣市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元利償還金は、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学校施設整備等事業債や臨時財政対策債などの発行増により増加してい</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公営企業債の元利償還金に対する繰入金は、農業集落排水事業特別会計分や公共下水道特別会計分で増となり、全体で</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38</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百万円の増となった。</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算入公債費等は、臨時財政対策債の発行可能額の減などを反映し、前年度から</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16</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百万円の減となった。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以上の結果、元利償還金等（</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が前年同額、算入公債費等（</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B)</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が</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16</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百万円減少となり、実質公債費比率の分子は</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95</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百万円の増となった。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岐阜県本巣市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一般会計等に係る地方債の現在高は、平成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年度の繰り上げ償還（公的資金補償金免除繰上償還）により平成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年度では減少したが、平成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年度以降は臨時財政対策債発行額の増などにより増額となっている。充当可能基金は、主に財政調整基金及び学校教育施設等整備基金の取り崩しにより減額となっており、将来負担比率は上昇傾向にある。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岐阜県本巣市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35,175
34,707
374.65
16,008,005
14,978,496
886,163
10,783,212
16,209,859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28.6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岐阜県本巣市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35,175
34,707
374.65
16,008,005
14,978,496
886,163
10,783,212
16,209,859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28.6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岐阜県本巣市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35,175
34,707
374.65
16,008,005
14,978,496
886,163
10,783,212
16,209,859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28.6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16008005</v>
      </c>
      <c r="BO4" s="379"/>
      <c r="BP4" s="379"/>
      <c r="BQ4" s="379"/>
      <c r="BR4" s="379"/>
      <c r="BS4" s="379"/>
      <c r="BT4" s="379"/>
      <c r="BU4" s="380"/>
      <c r="BV4" s="378">
        <v>16906711</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8.1999999999999993</v>
      </c>
      <c r="CU4" s="385"/>
      <c r="CV4" s="385"/>
      <c r="CW4" s="385"/>
      <c r="CX4" s="385"/>
      <c r="CY4" s="385"/>
      <c r="CZ4" s="385"/>
      <c r="DA4" s="386"/>
      <c r="DB4" s="384">
        <v>7.7</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14978496</v>
      </c>
      <c r="BO5" s="416"/>
      <c r="BP5" s="416"/>
      <c r="BQ5" s="416"/>
      <c r="BR5" s="416"/>
      <c r="BS5" s="416"/>
      <c r="BT5" s="416"/>
      <c r="BU5" s="417"/>
      <c r="BV5" s="415">
        <v>15970581</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79.599999999999994</v>
      </c>
      <c r="CU5" s="413"/>
      <c r="CV5" s="413"/>
      <c r="CW5" s="413"/>
      <c r="CX5" s="413"/>
      <c r="CY5" s="413"/>
      <c r="CZ5" s="413"/>
      <c r="DA5" s="414"/>
      <c r="DB5" s="412">
        <v>80.599999999999994</v>
      </c>
      <c r="DC5" s="413"/>
      <c r="DD5" s="413"/>
      <c r="DE5" s="413"/>
      <c r="DF5" s="413"/>
      <c r="DG5" s="413"/>
      <c r="DH5" s="413"/>
      <c r="DI5" s="414"/>
      <c r="DJ5" s="137"/>
      <c r="DK5" s="137"/>
      <c r="DL5" s="137"/>
      <c r="DM5" s="137"/>
      <c r="DN5" s="137"/>
      <c r="DO5" s="137"/>
    </row>
    <row r="6" spans="1:119" ht="18.75" customHeight="1" x14ac:dyDescent="0.15">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1029509</v>
      </c>
      <c r="BO6" s="416"/>
      <c r="BP6" s="416"/>
      <c r="BQ6" s="416"/>
      <c r="BR6" s="416"/>
      <c r="BS6" s="416"/>
      <c r="BT6" s="416"/>
      <c r="BU6" s="417"/>
      <c r="BV6" s="415">
        <v>936130</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85.5</v>
      </c>
      <c r="CU6" s="453"/>
      <c r="CV6" s="453"/>
      <c r="CW6" s="453"/>
      <c r="CX6" s="453"/>
      <c r="CY6" s="453"/>
      <c r="CZ6" s="453"/>
      <c r="DA6" s="454"/>
      <c r="DB6" s="452">
        <v>86.3</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143346</v>
      </c>
      <c r="BO7" s="416"/>
      <c r="BP7" s="416"/>
      <c r="BQ7" s="416"/>
      <c r="BR7" s="416"/>
      <c r="BS7" s="416"/>
      <c r="BT7" s="416"/>
      <c r="BU7" s="417"/>
      <c r="BV7" s="415">
        <v>103718</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10783212</v>
      </c>
      <c r="CU7" s="416"/>
      <c r="CV7" s="416"/>
      <c r="CW7" s="416"/>
      <c r="CX7" s="416"/>
      <c r="CY7" s="416"/>
      <c r="CZ7" s="416"/>
      <c r="DA7" s="417"/>
      <c r="DB7" s="415">
        <v>10841503</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886163</v>
      </c>
      <c r="BO8" s="416"/>
      <c r="BP8" s="416"/>
      <c r="BQ8" s="416"/>
      <c r="BR8" s="416"/>
      <c r="BS8" s="416"/>
      <c r="BT8" s="416"/>
      <c r="BU8" s="417"/>
      <c r="BV8" s="415">
        <v>832412</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0.65</v>
      </c>
      <c r="CU8" s="456"/>
      <c r="CV8" s="456"/>
      <c r="CW8" s="456"/>
      <c r="CX8" s="456"/>
      <c r="CY8" s="456"/>
      <c r="CZ8" s="456"/>
      <c r="DA8" s="457"/>
      <c r="DB8" s="455">
        <v>0.66</v>
      </c>
      <c r="DC8" s="456"/>
      <c r="DD8" s="456"/>
      <c r="DE8" s="456"/>
      <c r="DF8" s="456"/>
      <c r="DG8" s="456"/>
      <c r="DH8" s="456"/>
      <c r="DI8" s="457"/>
      <c r="DJ8" s="137"/>
      <c r="DK8" s="137"/>
      <c r="DL8" s="137"/>
      <c r="DM8" s="137"/>
      <c r="DN8" s="137"/>
      <c r="DO8" s="137"/>
    </row>
    <row r="9" spans="1:119" ht="18.75" customHeight="1" thickBot="1" x14ac:dyDescent="0.2">
      <c r="A9" s="138"/>
      <c r="B9" s="409" t="s">
        <v>93</v>
      </c>
      <c r="C9" s="410"/>
      <c r="D9" s="410"/>
      <c r="E9" s="410"/>
      <c r="F9" s="410"/>
      <c r="G9" s="410"/>
      <c r="H9" s="410"/>
      <c r="I9" s="410"/>
      <c r="J9" s="410"/>
      <c r="K9" s="458"/>
      <c r="L9" s="459" t="s">
        <v>94</v>
      </c>
      <c r="M9" s="460"/>
      <c r="N9" s="460"/>
      <c r="O9" s="460"/>
      <c r="P9" s="460"/>
      <c r="Q9" s="461"/>
      <c r="R9" s="462">
        <v>33995</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97</v>
      </c>
      <c r="AV9" s="448"/>
      <c r="AW9" s="448"/>
      <c r="AX9" s="448"/>
      <c r="AY9" s="449" t="s">
        <v>98</v>
      </c>
      <c r="AZ9" s="450"/>
      <c r="BA9" s="450"/>
      <c r="BB9" s="450"/>
      <c r="BC9" s="450"/>
      <c r="BD9" s="450"/>
      <c r="BE9" s="450"/>
      <c r="BF9" s="450"/>
      <c r="BG9" s="450"/>
      <c r="BH9" s="450"/>
      <c r="BI9" s="450"/>
      <c r="BJ9" s="450"/>
      <c r="BK9" s="450"/>
      <c r="BL9" s="450"/>
      <c r="BM9" s="451"/>
      <c r="BN9" s="415">
        <v>53751</v>
      </c>
      <c r="BO9" s="416"/>
      <c r="BP9" s="416"/>
      <c r="BQ9" s="416"/>
      <c r="BR9" s="416"/>
      <c r="BS9" s="416"/>
      <c r="BT9" s="416"/>
      <c r="BU9" s="417"/>
      <c r="BV9" s="415">
        <v>287883</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8.8000000000000007</v>
      </c>
      <c r="CU9" s="413"/>
      <c r="CV9" s="413"/>
      <c r="CW9" s="413"/>
      <c r="CX9" s="413"/>
      <c r="CY9" s="413"/>
      <c r="CZ9" s="413"/>
      <c r="DA9" s="414"/>
      <c r="DB9" s="412">
        <v>8.4</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100</v>
      </c>
      <c r="M10" s="445"/>
      <c r="N10" s="445"/>
      <c r="O10" s="445"/>
      <c r="P10" s="445"/>
      <c r="Q10" s="446"/>
      <c r="R10" s="466">
        <v>35047</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77</v>
      </c>
      <c r="AV10" s="448"/>
      <c r="AW10" s="448"/>
      <c r="AX10" s="448"/>
      <c r="AY10" s="449" t="s">
        <v>102</v>
      </c>
      <c r="AZ10" s="450"/>
      <c r="BA10" s="450"/>
      <c r="BB10" s="450"/>
      <c r="BC10" s="450"/>
      <c r="BD10" s="450"/>
      <c r="BE10" s="450"/>
      <c r="BF10" s="450"/>
      <c r="BG10" s="450"/>
      <c r="BH10" s="450"/>
      <c r="BI10" s="450"/>
      <c r="BJ10" s="450"/>
      <c r="BK10" s="450"/>
      <c r="BL10" s="450"/>
      <c r="BM10" s="451"/>
      <c r="BN10" s="415">
        <v>50000</v>
      </c>
      <c r="BO10" s="416"/>
      <c r="BP10" s="416"/>
      <c r="BQ10" s="416"/>
      <c r="BR10" s="416"/>
      <c r="BS10" s="416"/>
      <c r="BT10" s="416"/>
      <c r="BU10" s="417"/>
      <c r="BV10" s="415">
        <v>50000</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97</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x14ac:dyDescent="0.15">
      <c r="A12" s="138"/>
      <c r="B12" s="475" t="s">
        <v>110</v>
      </c>
      <c r="C12" s="476"/>
      <c r="D12" s="476"/>
      <c r="E12" s="476"/>
      <c r="F12" s="476"/>
      <c r="G12" s="476"/>
      <c r="H12" s="476"/>
      <c r="I12" s="476"/>
      <c r="J12" s="476"/>
      <c r="K12" s="477"/>
      <c r="L12" s="484" t="s">
        <v>111</v>
      </c>
      <c r="M12" s="485"/>
      <c r="N12" s="485"/>
      <c r="O12" s="485"/>
      <c r="P12" s="485"/>
      <c r="Q12" s="486"/>
      <c r="R12" s="487">
        <v>35175</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t="s">
        <v>117</v>
      </c>
      <c r="BO12" s="416"/>
      <c r="BP12" s="416"/>
      <c r="BQ12" s="416"/>
      <c r="BR12" s="416"/>
      <c r="BS12" s="416"/>
      <c r="BT12" s="416"/>
      <c r="BU12" s="417"/>
      <c r="BV12" s="415">
        <v>520000</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119</v>
      </c>
      <c r="N13" s="504"/>
      <c r="O13" s="504"/>
      <c r="P13" s="504"/>
      <c r="Q13" s="505"/>
      <c r="R13" s="496">
        <v>34707</v>
      </c>
      <c r="S13" s="497"/>
      <c r="T13" s="497"/>
      <c r="U13" s="497"/>
      <c r="V13" s="498"/>
      <c r="W13" s="431" t="s">
        <v>120</v>
      </c>
      <c r="X13" s="432"/>
      <c r="Y13" s="432"/>
      <c r="Z13" s="432"/>
      <c r="AA13" s="432"/>
      <c r="AB13" s="422"/>
      <c r="AC13" s="466">
        <v>1346</v>
      </c>
      <c r="AD13" s="467"/>
      <c r="AE13" s="467"/>
      <c r="AF13" s="467"/>
      <c r="AG13" s="506"/>
      <c r="AH13" s="466">
        <v>1696</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103751</v>
      </c>
      <c r="BO13" s="416"/>
      <c r="BP13" s="416"/>
      <c r="BQ13" s="416"/>
      <c r="BR13" s="416"/>
      <c r="BS13" s="416"/>
      <c r="BT13" s="416"/>
      <c r="BU13" s="417"/>
      <c r="BV13" s="415">
        <v>-182117</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4.2</v>
      </c>
      <c r="CU13" s="413"/>
      <c r="CV13" s="413"/>
      <c r="CW13" s="413"/>
      <c r="CX13" s="413"/>
      <c r="CY13" s="413"/>
      <c r="CZ13" s="413"/>
      <c r="DA13" s="414"/>
      <c r="DB13" s="412">
        <v>4</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125</v>
      </c>
      <c r="M14" s="494"/>
      <c r="N14" s="494"/>
      <c r="O14" s="494"/>
      <c r="P14" s="494"/>
      <c r="Q14" s="495"/>
      <c r="R14" s="496">
        <v>35405</v>
      </c>
      <c r="S14" s="497"/>
      <c r="T14" s="497"/>
      <c r="U14" s="497"/>
      <c r="V14" s="498"/>
      <c r="W14" s="405"/>
      <c r="X14" s="406"/>
      <c r="Y14" s="406"/>
      <c r="Z14" s="406"/>
      <c r="AA14" s="406"/>
      <c r="AB14" s="395"/>
      <c r="AC14" s="499">
        <v>8.1</v>
      </c>
      <c r="AD14" s="500"/>
      <c r="AE14" s="500"/>
      <c r="AF14" s="500"/>
      <c r="AG14" s="501"/>
      <c r="AH14" s="499">
        <v>9.4</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v>28.6</v>
      </c>
      <c r="CU14" s="511"/>
      <c r="CV14" s="511"/>
      <c r="CW14" s="511"/>
      <c r="CX14" s="511"/>
      <c r="CY14" s="511"/>
      <c r="CZ14" s="511"/>
      <c r="DA14" s="512"/>
      <c r="DB14" s="510">
        <v>20.9</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119</v>
      </c>
      <c r="N15" s="504"/>
      <c r="O15" s="504"/>
      <c r="P15" s="504"/>
      <c r="Q15" s="505"/>
      <c r="R15" s="496">
        <v>34986</v>
      </c>
      <c r="S15" s="497"/>
      <c r="T15" s="497"/>
      <c r="U15" s="497"/>
      <c r="V15" s="498"/>
      <c r="W15" s="431" t="s">
        <v>127</v>
      </c>
      <c r="X15" s="432"/>
      <c r="Y15" s="432"/>
      <c r="Z15" s="432"/>
      <c r="AA15" s="432"/>
      <c r="AB15" s="422"/>
      <c r="AC15" s="466">
        <v>5327</v>
      </c>
      <c r="AD15" s="467"/>
      <c r="AE15" s="467"/>
      <c r="AF15" s="467"/>
      <c r="AG15" s="506"/>
      <c r="AH15" s="466">
        <v>6017</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4782176</v>
      </c>
      <c r="BO15" s="379"/>
      <c r="BP15" s="379"/>
      <c r="BQ15" s="379"/>
      <c r="BR15" s="379"/>
      <c r="BS15" s="379"/>
      <c r="BT15" s="379"/>
      <c r="BU15" s="380"/>
      <c r="BV15" s="378">
        <v>4650852</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31.9</v>
      </c>
      <c r="AD16" s="500"/>
      <c r="AE16" s="500"/>
      <c r="AF16" s="500"/>
      <c r="AG16" s="501"/>
      <c r="AH16" s="499">
        <v>33.299999999999997</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7647962</v>
      </c>
      <c r="BO16" s="416"/>
      <c r="BP16" s="416"/>
      <c r="BQ16" s="416"/>
      <c r="BR16" s="416"/>
      <c r="BS16" s="416"/>
      <c r="BT16" s="416"/>
      <c r="BU16" s="417"/>
      <c r="BV16" s="415">
        <v>7071594</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133</v>
      </c>
      <c r="N17" s="520"/>
      <c r="O17" s="520"/>
      <c r="P17" s="520"/>
      <c r="Q17" s="521"/>
      <c r="R17" s="516" t="s">
        <v>134</v>
      </c>
      <c r="S17" s="517"/>
      <c r="T17" s="517"/>
      <c r="U17" s="517"/>
      <c r="V17" s="518"/>
      <c r="W17" s="431" t="s">
        <v>135</v>
      </c>
      <c r="X17" s="432"/>
      <c r="Y17" s="432"/>
      <c r="Z17" s="432"/>
      <c r="AA17" s="432"/>
      <c r="AB17" s="422"/>
      <c r="AC17" s="466">
        <v>10013</v>
      </c>
      <c r="AD17" s="467"/>
      <c r="AE17" s="467"/>
      <c r="AF17" s="467"/>
      <c r="AG17" s="506"/>
      <c r="AH17" s="466">
        <v>10208</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6109444</v>
      </c>
      <c r="BO17" s="416"/>
      <c r="BP17" s="416"/>
      <c r="BQ17" s="416"/>
      <c r="BR17" s="416"/>
      <c r="BS17" s="416"/>
      <c r="BT17" s="416"/>
      <c r="BU17" s="417"/>
      <c r="BV17" s="415">
        <v>5991272</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137</v>
      </c>
      <c r="C18" s="458"/>
      <c r="D18" s="458"/>
      <c r="E18" s="527"/>
      <c r="F18" s="527"/>
      <c r="G18" s="527"/>
      <c r="H18" s="527"/>
      <c r="I18" s="527"/>
      <c r="J18" s="527"/>
      <c r="K18" s="527"/>
      <c r="L18" s="528">
        <v>374.65</v>
      </c>
      <c r="M18" s="528"/>
      <c r="N18" s="528"/>
      <c r="O18" s="528"/>
      <c r="P18" s="528"/>
      <c r="Q18" s="528"/>
      <c r="R18" s="529"/>
      <c r="S18" s="529"/>
      <c r="T18" s="529"/>
      <c r="U18" s="529"/>
      <c r="V18" s="530"/>
      <c r="W18" s="433"/>
      <c r="X18" s="434"/>
      <c r="Y18" s="434"/>
      <c r="Z18" s="434"/>
      <c r="AA18" s="434"/>
      <c r="AB18" s="425"/>
      <c r="AC18" s="531">
        <v>60</v>
      </c>
      <c r="AD18" s="532"/>
      <c r="AE18" s="532"/>
      <c r="AF18" s="532"/>
      <c r="AG18" s="533"/>
      <c r="AH18" s="531">
        <v>56.5</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8657903</v>
      </c>
      <c r="BO18" s="416"/>
      <c r="BP18" s="416"/>
      <c r="BQ18" s="416"/>
      <c r="BR18" s="416"/>
      <c r="BS18" s="416"/>
      <c r="BT18" s="416"/>
      <c r="BU18" s="417"/>
      <c r="BV18" s="415">
        <v>8679962</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139</v>
      </c>
      <c r="C19" s="458"/>
      <c r="D19" s="458"/>
      <c r="E19" s="527"/>
      <c r="F19" s="527"/>
      <c r="G19" s="527"/>
      <c r="H19" s="527"/>
      <c r="I19" s="527"/>
      <c r="J19" s="527"/>
      <c r="K19" s="527"/>
      <c r="L19" s="535">
        <v>91</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12325413</v>
      </c>
      <c r="BO19" s="416"/>
      <c r="BP19" s="416"/>
      <c r="BQ19" s="416"/>
      <c r="BR19" s="416"/>
      <c r="BS19" s="416"/>
      <c r="BT19" s="416"/>
      <c r="BU19" s="417"/>
      <c r="BV19" s="415">
        <v>12444916</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141</v>
      </c>
      <c r="C20" s="458"/>
      <c r="D20" s="458"/>
      <c r="E20" s="527"/>
      <c r="F20" s="527"/>
      <c r="G20" s="527"/>
      <c r="H20" s="527"/>
      <c r="I20" s="527"/>
      <c r="J20" s="527"/>
      <c r="K20" s="527"/>
      <c r="L20" s="535">
        <v>11346</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16209859</v>
      </c>
      <c r="BO23" s="416"/>
      <c r="BP23" s="416"/>
      <c r="BQ23" s="416"/>
      <c r="BR23" s="416"/>
      <c r="BS23" s="416"/>
      <c r="BT23" s="416"/>
      <c r="BU23" s="417"/>
      <c r="BV23" s="415">
        <v>16009787</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150</v>
      </c>
      <c r="F24" s="445"/>
      <c r="G24" s="445"/>
      <c r="H24" s="445"/>
      <c r="I24" s="445"/>
      <c r="J24" s="445"/>
      <c r="K24" s="446"/>
      <c r="L24" s="466">
        <v>1</v>
      </c>
      <c r="M24" s="467"/>
      <c r="N24" s="467"/>
      <c r="O24" s="467"/>
      <c r="P24" s="506"/>
      <c r="Q24" s="466">
        <v>8300</v>
      </c>
      <c r="R24" s="467"/>
      <c r="S24" s="467"/>
      <c r="T24" s="467"/>
      <c r="U24" s="467"/>
      <c r="V24" s="506"/>
      <c r="W24" s="561"/>
      <c r="X24" s="549"/>
      <c r="Y24" s="550"/>
      <c r="Z24" s="465" t="s">
        <v>151</v>
      </c>
      <c r="AA24" s="445"/>
      <c r="AB24" s="445"/>
      <c r="AC24" s="445"/>
      <c r="AD24" s="445"/>
      <c r="AE24" s="445"/>
      <c r="AF24" s="445"/>
      <c r="AG24" s="446"/>
      <c r="AH24" s="466">
        <v>231</v>
      </c>
      <c r="AI24" s="467"/>
      <c r="AJ24" s="467"/>
      <c r="AK24" s="467"/>
      <c r="AL24" s="506"/>
      <c r="AM24" s="466">
        <v>692307</v>
      </c>
      <c r="AN24" s="467"/>
      <c r="AO24" s="467"/>
      <c r="AP24" s="467"/>
      <c r="AQ24" s="467"/>
      <c r="AR24" s="506"/>
      <c r="AS24" s="466">
        <v>2997</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13124405</v>
      </c>
      <c r="BO24" s="416"/>
      <c r="BP24" s="416"/>
      <c r="BQ24" s="416"/>
      <c r="BR24" s="416"/>
      <c r="BS24" s="416"/>
      <c r="BT24" s="416"/>
      <c r="BU24" s="417"/>
      <c r="BV24" s="415">
        <v>12673544</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153</v>
      </c>
      <c r="F25" s="445"/>
      <c r="G25" s="445"/>
      <c r="H25" s="445"/>
      <c r="I25" s="445"/>
      <c r="J25" s="445"/>
      <c r="K25" s="446"/>
      <c r="L25" s="466">
        <v>1</v>
      </c>
      <c r="M25" s="467"/>
      <c r="N25" s="467"/>
      <c r="O25" s="467"/>
      <c r="P25" s="506"/>
      <c r="Q25" s="466">
        <v>6500</v>
      </c>
      <c r="R25" s="467"/>
      <c r="S25" s="467"/>
      <c r="T25" s="467"/>
      <c r="U25" s="467"/>
      <c r="V25" s="506"/>
      <c r="W25" s="561"/>
      <c r="X25" s="549"/>
      <c r="Y25" s="550"/>
      <c r="Z25" s="465" t="s">
        <v>154</v>
      </c>
      <c r="AA25" s="445"/>
      <c r="AB25" s="445"/>
      <c r="AC25" s="445"/>
      <c r="AD25" s="445"/>
      <c r="AE25" s="445"/>
      <c r="AF25" s="445"/>
      <c r="AG25" s="446"/>
      <c r="AH25" s="466" t="s">
        <v>117</v>
      </c>
      <c r="AI25" s="467"/>
      <c r="AJ25" s="467"/>
      <c r="AK25" s="467"/>
      <c r="AL25" s="506"/>
      <c r="AM25" s="466" t="s">
        <v>117</v>
      </c>
      <c r="AN25" s="467"/>
      <c r="AO25" s="467"/>
      <c r="AP25" s="467"/>
      <c r="AQ25" s="467"/>
      <c r="AR25" s="506"/>
      <c r="AS25" s="466" t="s">
        <v>117</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664983</v>
      </c>
      <c r="BO25" s="379"/>
      <c r="BP25" s="379"/>
      <c r="BQ25" s="379"/>
      <c r="BR25" s="379"/>
      <c r="BS25" s="379"/>
      <c r="BT25" s="379"/>
      <c r="BU25" s="380"/>
      <c r="BV25" s="378">
        <v>676895</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156</v>
      </c>
      <c r="F26" s="445"/>
      <c r="G26" s="445"/>
      <c r="H26" s="445"/>
      <c r="I26" s="445"/>
      <c r="J26" s="445"/>
      <c r="K26" s="446"/>
      <c r="L26" s="466">
        <v>1</v>
      </c>
      <c r="M26" s="467"/>
      <c r="N26" s="467"/>
      <c r="O26" s="467"/>
      <c r="P26" s="506"/>
      <c r="Q26" s="466">
        <v>5800</v>
      </c>
      <c r="R26" s="467"/>
      <c r="S26" s="467"/>
      <c r="T26" s="467"/>
      <c r="U26" s="467"/>
      <c r="V26" s="506"/>
      <c r="W26" s="561"/>
      <c r="X26" s="549"/>
      <c r="Y26" s="550"/>
      <c r="Z26" s="465" t="s">
        <v>157</v>
      </c>
      <c r="AA26" s="571"/>
      <c r="AB26" s="571"/>
      <c r="AC26" s="571"/>
      <c r="AD26" s="571"/>
      <c r="AE26" s="571"/>
      <c r="AF26" s="571"/>
      <c r="AG26" s="572"/>
      <c r="AH26" s="466">
        <v>14</v>
      </c>
      <c r="AI26" s="467"/>
      <c r="AJ26" s="467"/>
      <c r="AK26" s="467"/>
      <c r="AL26" s="506"/>
      <c r="AM26" s="466">
        <v>32256</v>
      </c>
      <c r="AN26" s="467"/>
      <c r="AO26" s="467"/>
      <c r="AP26" s="467"/>
      <c r="AQ26" s="467"/>
      <c r="AR26" s="506"/>
      <c r="AS26" s="466">
        <v>2304</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159</v>
      </c>
      <c r="F27" s="445"/>
      <c r="G27" s="445"/>
      <c r="H27" s="445"/>
      <c r="I27" s="445"/>
      <c r="J27" s="445"/>
      <c r="K27" s="446"/>
      <c r="L27" s="466">
        <v>1</v>
      </c>
      <c r="M27" s="467"/>
      <c r="N27" s="467"/>
      <c r="O27" s="467"/>
      <c r="P27" s="506"/>
      <c r="Q27" s="466">
        <v>3500</v>
      </c>
      <c r="R27" s="467"/>
      <c r="S27" s="467"/>
      <c r="T27" s="467"/>
      <c r="U27" s="467"/>
      <c r="V27" s="506"/>
      <c r="W27" s="561"/>
      <c r="X27" s="549"/>
      <c r="Y27" s="550"/>
      <c r="Z27" s="465" t="s">
        <v>160</v>
      </c>
      <c r="AA27" s="445"/>
      <c r="AB27" s="445"/>
      <c r="AC27" s="445"/>
      <c r="AD27" s="445"/>
      <c r="AE27" s="445"/>
      <c r="AF27" s="445"/>
      <c r="AG27" s="446"/>
      <c r="AH27" s="466">
        <v>46</v>
      </c>
      <c r="AI27" s="467"/>
      <c r="AJ27" s="467"/>
      <c r="AK27" s="467"/>
      <c r="AL27" s="506"/>
      <c r="AM27" s="466">
        <v>119462</v>
      </c>
      <c r="AN27" s="467"/>
      <c r="AO27" s="467"/>
      <c r="AP27" s="467"/>
      <c r="AQ27" s="467"/>
      <c r="AR27" s="506"/>
      <c r="AS27" s="466">
        <v>2597</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t="s">
        <v>117</v>
      </c>
      <c r="BO27" s="585"/>
      <c r="BP27" s="585"/>
      <c r="BQ27" s="585"/>
      <c r="BR27" s="585"/>
      <c r="BS27" s="585"/>
      <c r="BT27" s="585"/>
      <c r="BU27" s="586"/>
      <c r="BV27" s="584" t="s">
        <v>117</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162</v>
      </c>
      <c r="F28" s="445"/>
      <c r="G28" s="445"/>
      <c r="H28" s="445"/>
      <c r="I28" s="445"/>
      <c r="J28" s="445"/>
      <c r="K28" s="446"/>
      <c r="L28" s="466">
        <v>1</v>
      </c>
      <c r="M28" s="467"/>
      <c r="N28" s="467"/>
      <c r="O28" s="467"/>
      <c r="P28" s="506"/>
      <c r="Q28" s="466">
        <v>3000</v>
      </c>
      <c r="R28" s="467"/>
      <c r="S28" s="467"/>
      <c r="T28" s="467"/>
      <c r="U28" s="467"/>
      <c r="V28" s="506"/>
      <c r="W28" s="561"/>
      <c r="X28" s="549"/>
      <c r="Y28" s="550"/>
      <c r="Z28" s="465" t="s">
        <v>163</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4963430</v>
      </c>
      <c r="BO28" s="379"/>
      <c r="BP28" s="379"/>
      <c r="BQ28" s="379"/>
      <c r="BR28" s="379"/>
      <c r="BS28" s="379"/>
      <c r="BT28" s="379"/>
      <c r="BU28" s="380"/>
      <c r="BV28" s="378">
        <v>4913430</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166</v>
      </c>
      <c r="F29" s="445"/>
      <c r="G29" s="445"/>
      <c r="H29" s="445"/>
      <c r="I29" s="445"/>
      <c r="J29" s="445"/>
      <c r="K29" s="446"/>
      <c r="L29" s="466">
        <v>16</v>
      </c>
      <c r="M29" s="467"/>
      <c r="N29" s="467"/>
      <c r="O29" s="467"/>
      <c r="P29" s="506"/>
      <c r="Q29" s="466">
        <v>2700</v>
      </c>
      <c r="R29" s="467"/>
      <c r="S29" s="467"/>
      <c r="T29" s="467"/>
      <c r="U29" s="467"/>
      <c r="V29" s="506"/>
      <c r="W29" s="562"/>
      <c r="X29" s="563"/>
      <c r="Y29" s="564"/>
      <c r="Z29" s="465" t="s">
        <v>167</v>
      </c>
      <c r="AA29" s="445"/>
      <c r="AB29" s="445"/>
      <c r="AC29" s="445"/>
      <c r="AD29" s="445"/>
      <c r="AE29" s="445"/>
      <c r="AF29" s="445"/>
      <c r="AG29" s="446"/>
      <c r="AH29" s="466">
        <v>277</v>
      </c>
      <c r="AI29" s="467"/>
      <c r="AJ29" s="467"/>
      <c r="AK29" s="467"/>
      <c r="AL29" s="506"/>
      <c r="AM29" s="466">
        <v>811769</v>
      </c>
      <c r="AN29" s="467"/>
      <c r="AO29" s="467"/>
      <c r="AP29" s="467"/>
      <c r="AQ29" s="467"/>
      <c r="AR29" s="506"/>
      <c r="AS29" s="466">
        <v>2931</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361181</v>
      </c>
      <c r="BO29" s="416"/>
      <c r="BP29" s="416"/>
      <c r="BQ29" s="416"/>
      <c r="BR29" s="416"/>
      <c r="BS29" s="416"/>
      <c r="BT29" s="416"/>
      <c r="BU29" s="417"/>
      <c r="BV29" s="415">
        <v>359681</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95</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3246873</v>
      </c>
      <c r="BO30" s="585"/>
      <c r="BP30" s="585"/>
      <c r="BQ30" s="585"/>
      <c r="BR30" s="585"/>
      <c r="BS30" s="585"/>
      <c r="BT30" s="585"/>
      <c r="BU30" s="586"/>
      <c r="BV30" s="584">
        <v>3446090</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国民健康保険特別会計（事業勘定）</v>
      </c>
      <c r="X34" s="597"/>
      <c r="Y34" s="597"/>
      <c r="Z34" s="597"/>
      <c r="AA34" s="597"/>
      <c r="AB34" s="597"/>
      <c r="AC34" s="597"/>
      <c r="AD34" s="597"/>
      <c r="AE34" s="597"/>
      <c r="AF34" s="597"/>
      <c r="AG34" s="597"/>
      <c r="AH34" s="597"/>
      <c r="AI34" s="597"/>
      <c r="AJ34" s="597"/>
      <c r="AK34" s="597"/>
      <c r="AL34" s="165"/>
      <c r="AM34" s="596">
        <f>IF(AO34="","",MAX(C34:D43,U34:V43)+1)</f>
        <v>5</v>
      </c>
      <c r="AN34" s="596"/>
      <c r="AO34" s="597" t="str">
        <f>IF('各会計、関係団体の財政状況及び健全化判断比率'!B31="","",'各会計、関係団体の財政状況及び健全化判断比率'!B31)</f>
        <v>水道事業会計</v>
      </c>
      <c r="AP34" s="597"/>
      <c r="AQ34" s="597"/>
      <c r="AR34" s="597"/>
      <c r="AS34" s="597"/>
      <c r="AT34" s="597"/>
      <c r="AU34" s="597"/>
      <c r="AV34" s="597"/>
      <c r="AW34" s="597"/>
      <c r="AX34" s="597"/>
      <c r="AY34" s="597"/>
      <c r="AZ34" s="597"/>
      <c r="BA34" s="597"/>
      <c r="BB34" s="597"/>
      <c r="BC34" s="597"/>
      <c r="BD34" s="165"/>
      <c r="BE34" s="596">
        <f>IF(BG34="","",MAX(C34:D43,U34:V43,AM34:AN43)+1)</f>
        <v>6</v>
      </c>
      <c r="BF34" s="596"/>
      <c r="BG34" s="597" t="str">
        <f>IF('各会計、関係団体の財政状況及び健全化判断比率'!B32="","",'各会計、関係団体の財政状況及び健全化判断比率'!B32)</f>
        <v>簡易水道特別会計</v>
      </c>
      <c r="BH34" s="597"/>
      <c r="BI34" s="597"/>
      <c r="BJ34" s="597"/>
      <c r="BK34" s="597"/>
      <c r="BL34" s="597"/>
      <c r="BM34" s="597"/>
      <c r="BN34" s="597"/>
      <c r="BO34" s="597"/>
      <c r="BP34" s="597"/>
      <c r="BQ34" s="597"/>
      <c r="BR34" s="597"/>
      <c r="BS34" s="597"/>
      <c r="BT34" s="597"/>
      <c r="BU34" s="597"/>
      <c r="BV34" s="165"/>
      <c r="BW34" s="596">
        <f>IF(BY34="","",MAX(C34:D43,U34:V43,AM34:AN43,BE34:BF43)+1)</f>
        <v>9</v>
      </c>
      <c r="BX34" s="596"/>
      <c r="BY34" s="597" t="str">
        <f>IF('各会計、関係団体の財政状況及び健全化判断比率'!B68="","",'各会計、関係団体の財政状況及び健全化判断比率'!B68)</f>
        <v>西濃環境整備組合</v>
      </c>
      <c r="BZ34" s="597"/>
      <c r="CA34" s="597"/>
      <c r="CB34" s="597"/>
      <c r="CC34" s="597"/>
      <c r="CD34" s="597"/>
      <c r="CE34" s="597"/>
      <c r="CF34" s="597"/>
      <c r="CG34" s="597"/>
      <c r="CH34" s="597"/>
      <c r="CI34" s="597"/>
      <c r="CJ34" s="597"/>
      <c r="CK34" s="597"/>
      <c r="CL34" s="597"/>
      <c r="CM34" s="597"/>
      <c r="CN34" s="165"/>
      <c r="CO34" s="596">
        <f>IF(CQ34="","",MAX(C34:D43,U34:V43,AM34:AN43,BE34:BF43,BW34:BX43)+1)</f>
        <v>19</v>
      </c>
      <c r="CP34" s="596"/>
      <c r="CQ34" s="597" t="str">
        <f>IF('各会計、関係団体の財政状況及び健全化判断比率'!BS7="","",'各会計、関係団体の財政状況及び健全化判断比率'!BS7)</f>
        <v>もとす振興公社
（旧　織部の里もとす）</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国民健康保険特別会計（施設勘定）</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7</v>
      </c>
      <c r="BF35" s="596"/>
      <c r="BG35" s="597" t="str">
        <f>IF('各会計、関係団体の財政状況及び健全化判断比率'!B33="","",'各会計、関係団体の財政状況及び健全化判断比率'!B33)</f>
        <v>農業集落排水事業特別会計</v>
      </c>
      <c r="BH35" s="597"/>
      <c r="BI35" s="597"/>
      <c r="BJ35" s="597"/>
      <c r="BK35" s="597"/>
      <c r="BL35" s="597"/>
      <c r="BM35" s="597"/>
      <c r="BN35" s="597"/>
      <c r="BO35" s="597"/>
      <c r="BP35" s="597"/>
      <c r="BQ35" s="597"/>
      <c r="BR35" s="597"/>
      <c r="BS35" s="597"/>
      <c r="BT35" s="597"/>
      <c r="BU35" s="597"/>
      <c r="BV35" s="165"/>
      <c r="BW35" s="596">
        <f t="shared" ref="BW35:BW43" si="2">IF(BY35="","",BW34+1)</f>
        <v>10</v>
      </c>
      <c r="BX35" s="596"/>
      <c r="BY35" s="597" t="str">
        <f>IF('各会計、関係団体の財政状況及び健全化判断比率'!B69="","",'各会計、関係団体の財政状況及び健全化判断比率'!B69)</f>
        <v>本巣消防事務組合</v>
      </c>
      <c r="BZ35" s="597"/>
      <c r="CA35" s="597"/>
      <c r="CB35" s="597"/>
      <c r="CC35" s="597"/>
      <c r="CD35" s="597"/>
      <c r="CE35" s="597"/>
      <c r="CF35" s="597"/>
      <c r="CG35" s="597"/>
      <c r="CH35" s="597"/>
      <c r="CI35" s="597"/>
      <c r="CJ35" s="597"/>
      <c r="CK35" s="597"/>
      <c r="CL35" s="597"/>
      <c r="CM35" s="597"/>
      <c r="CN35" s="165"/>
      <c r="CO35" s="596">
        <f t="shared" ref="CO35:CO43" si="3">IF(CQ35="","",CO34+1)</f>
        <v>20</v>
      </c>
      <c r="CP35" s="596"/>
      <c r="CQ35" s="597" t="str">
        <f>IF('各会計、関係団体の財政状況及び健全化判断比率'!BS8="","",'各会計、関係団体の財政状況及び健全化判断比率'!BS8)</f>
        <v>本巣市土地開発公社</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v>
      </c>
      <c r="DH35" s="598"/>
      <c r="DI35" s="169"/>
      <c r="DJ35" s="137"/>
      <c r="DK35" s="137"/>
      <c r="DL35" s="137"/>
      <c r="DM35" s="137"/>
      <c r="DN35" s="137"/>
      <c r="DO35" s="137"/>
    </row>
    <row r="36" spans="1:119" ht="32.25" customHeight="1" x14ac:dyDescent="0.15">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8</v>
      </c>
      <c r="BF36" s="596"/>
      <c r="BG36" s="597" t="str">
        <f>IF('各会計、関係団体の財政状況及び健全化判断比率'!B34="","",'各会計、関係団体の財政状況及び健全化判断比率'!B34)</f>
        <v>公共下水道特別会計</v>
      </c>
      <c r="BH36" s="597"/>
      <c r="BI36" s="597"/>
      <c r="BJ36" s="597"/>
      <c r="BK36" s="597"/>
      <c r="BL36" s="597"/>
      <c r="BM36" s="597"/>
      <c r="BN36" s="597"/>
      <c r="BO36" s="597"/>
      <c r="BP36" s="597"/>
      <c r="BQ36" s="597"/>
      <c r="BR36" s="597"/>
      <c r="BS36" s="597"/>
      <c r="BT36" s="597"/>
      <c r="BU36" s="597"/>
      <c r="BV36" s="165"/>
      <c r="BW36" s="596">
        <f t="shared" si="2"/>
        <v>11</v>
      </c>
      <c r="BX36" s="596"/>
      <c r="BY36" s="597" t="str">
        <f>IF('各会計、関係団体の財政状況及び健全化判断比率'!B70="","",'各会計、関係団体の財政状況及び健全化判断比率'!B70)</f>
        <v>もとす広域連合（一般会計）</v>
      </c>
      <c r="BZ36" s="597"/>
      <c r="CA36" s="597"/>
      <c r="CB36" s="597"/>
      <c r="CC36" s="597"/>
      <c r="CD36" s="597"/>
      <c r="CE36" s="597"/>
      <c r="CF36" s="597"/>
      <c r="CG36" s="597"/>
      <c r="CH36" s="597"/>
      <c r="CI36" s="597"/>
      <c r="CJ36" s="597"/>
      <c r="CK36" s="597"/>
      <c r="CL36" s="597"/>
      <c r="CM36" s="597"/>
      <c r="CN36" s="165"/>
      <c r="CO36" s="596">
        <f t="shared" si="3"/>
        <v>21</v>
      </c>
      <c r="CP36" s="596"/>
      <c r="CQ36" s="597" t="str">
        <f>IF('各会計、関係団体の財政状況及び健全化判断比率'!BS9="","",'各会計、関係団体の財政状況及び健全化判断比率'!BS9)</f>
        <v>樽見鉄道</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12</v>
      </c>
      <c r="BX37" s="596"/>
      <c r="BY37" s="597" t="str">
        <f>IF('各会計、関係団体の財政状況及び健全化判断比率'!B71="","",'各会計、関係団体の財政状況及び健全化判断比率'!B71)</f>
        <v>もとす広域連合（老人福祉施設特別会計）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13</v>
      </c>
      <c r="BX38" s="596"/>
      <c r="BY38" s="597" t="str">
        <f>IF('各会計、関係団体の財政状況及び健全化判断比率'!B72="","",'各会計、関係団体の財政状況及び健全化判断比率'!B72)</f>
        <v>もとす広域連合（介護保険特別会計）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14</v>
      </c>
      <c r="BX39" s="596"/>
      <c r="BY39" s="597" t="str">
        <f>IF('各会計、関係団体の財政状況及び健全化判断比率'!B73="","",'各会計、関係団体の財政状況及び健全化判断比率'!B73)</f>
        <v>岐阜県市町村会館組合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15</v>
      </c>
      <c r="BX40" s="596"/>
      <c r="BY40" s="597" t="str">
        <f>IF('各会計、関係団体の財政状況及び健全化判断比率'!B74="","",'各会計、関係団体の財政状況及び健全化判断比率'!B74)</f>
        <v>岐阜地域児童発達支援センター組合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16</v>
      </c>
      <c r="BX41" s="596"/>
      <c r="BY41" s="597" t="str">
        <f>IF('各会計、関係団体の財政状況及び健全化判断比率'!B75="","",'各会計、関係団体の財政状況及び健全化判断比率'!B75)</f>
        <v>岐阜県市町村職員退職手当組合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17</v>
      </c>
      <c r="BX42" s="596"/>
      <c r="BY42" s="597" t="str">
        <f>IF('各会計、関係団体の財政状況及び健全化判断比率'!B76="","",'各会計、関係団体の財政状況及び健全化判断比率'!B76)</f>
        <v>岐阜県後期高齢者医療広域連合（一般会計）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18</v>
      </c>
      <c r="BX43" s="596"/>
      <c r="BY43" s="597" t="str">
        <f>IF('各会計、関係団体の財政状況及び健全化判断比率'!B77="","",'各会計、関係団体の財政状況及び健全化判断比率'!B77)</f>
        <v>岐阜県後期高齢者医療広域連合（特別会計）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205</v>
      </c>
      <c r="C5" s="610"/>
      <c r="D5" s="610"/>
      <c r="E5" s="610"/>
      <c r="F5" s="610"/>
      <c r="G5" s="610"/>
      <c r="H5" s="610"/>
      <c r="I5" s="610"/>
      <c r="J5" s="610"/>
      <c r="K5" s="610"/>
      <c r="L5" s="610"/>
      <c r="M5" s="610"/>
      <c r="N5" s="610"/>
      <c r="O5" s="610"/>
      <c r="P5" s="610"/>
      <c r="Q5" s="611"/>
      <c r="R5" s="612">
        <v>5167722</v>
      </c>
      <c r="S5" s="613"/>
      <c r="T5" s="613"/>
      <c r="U5" s="613"/>
      <c r="V5" s="613"/>
      <c r="W5" s="613"/>
      <c r="X5" s="613"/>
      <c r="Y5" s="614"/>
      <c r="Z5" s="615">
        <v>32.299999999999997</v>
      </c>
      <c r="AA5" s="615"/>
      <c r="AB5" s="615"/>
      <c r="AC5" s="615"/>
      <c r="AD5" s="616">
        <v>5167722</v>
      </c>
      <c r="AE5" s="616"/>
      <c r="AF5" s="616"/>
      <c r="AG5" s="616"/>
      <c r="AH5" s="616"/>
      <c r="AI5" s="616"/>
      <c r="AJ5" s="616"/>
      <c r="AK5" s="616"/>
      <c r="AL5" s="617">
        <v>51</v>
      </c>
      <c r="AM5" s="618"/>
      <c r="AN5" s="618"/>
      <c r="AO5" s="619"/>
      <c r="AP5" s="609" t="s">
        <v>206</v>
      </c>
      <c r="AQ5" s="610"/>
      <c r="AR5" s="610"/>
      <c r="AS5" s="610"/>
      <c r="AT5" s="610"/>
      <c r="AU5" s="610"/>
      <c r="AV5" s="610"/>
      <c r="AW5" s="610"/>
      <c r="AX5" s="610"/>
      <c r="AY5" s="610"/>
      <c r="AZ5" s="610"/>
      <c r="BA5" s="610"/>
      <c r="BB5" s="610"/>
      <c r="BC5" s="610"/>
      <c r="BD5" s="610"/>
      <c r="BE5" s="610"/>
      <c r="BF5" s="611"/>
      <c r="BG5" s="623">
        <v>5159238</v>
      </c>
      <c r="BH5" s="624"/>
      <c r="BI5" s="624"/>
      <c r="BJ5" s="624"/>
      <c r="BK5" s="624"/>
      <c r="BL5" s="624"/>
      <c r="BM5" s="624"/>
      <c r="BN5" s="625"/>
      <c r="BO5" s="626">
        <v>99.8</v>
      </c>
      <c r="BP5" s="626"/>
      <c r="BQ5" s="626"/>
      <c r="BR5" s="626"/>
      <c r="BS5" s="627" t="s">
        <v>207</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199</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x14ac:dyDescent="0.15">
      <c r="B6" s="620" t="s">
        <v>211</v>
      </c>
      <c r="C6" s="621"/>
      <c r="D6" s="621"/>
      <c r="E6" s="621"/>
      <c r="F6" s="621"/>
      <c r="G6" s="621"/>
      <c r="H6" s="621"/>
      <c r="I6" s="621"/>
      <c r="J6" s="621"/>
      <c r="K6" s="621"/>
      <c r="L6" s="621"/>
      <c r="M6" s="621"/>
      <c r="N6" s="621"/>
      <c r="O6" s="621"/>
      <c r="P6" s="621"/>
      <c r="Q6" s="622"/>
      <c r="R6" s="623">
        <v>213933</v>
      </c>
      <c r="S6" s="624"/>
      <c r="T6" s="624"/>
      <c r="U6" s="624"/>
      <c r="V6" s="624"/>
      <c r="W6" s="624"/>
      <c r="X6" s="624"/>
      <c r="Y6" s="625"/>
      <c r="Z6" s="626">
        <v>1.3</v>
      </c>
      <c r="AA6" s="626"/>
      <c r="AB6" s="626"/>
      <c r="AC6" s="626"/>
      <c r="AD6" s="627">
        <v>213933</v>
      </c>
      <c r="AE6" s="627"/>
      <c r="AF6" s="627"/>
      <c r="AG6" s="627"/>
      <c r="AH6" s="627"/>
      <c r="AI6" s="627"/>
      <c r="AJ6" s="627"/>
      <c r="AK6" s="627"/>
      <c r="AL6" s="628">
        <v>2.1</v>
      </c>
      <c r="AM6" s="629"/>
      <c r="AN6" s="629"/>
      <c r="AO6" s="630"/>
      <c r="AP6" s="620" t="s">
        <v>212</v>
      </c>
      <c r="AQ6" s="621"/>
      <c r="AR6" s="621"/>
      <c r="AS6" s="621"/>
      <c r="AT6" s="621"/>
      <c r="AU6" s="621"/>
      <c r="AV6" s="621"/>
      <c r="AW6" s="621"/>
      <c r="AX6" s="621"/>
      <c r="AY6" s="621"/>
      <c r="AZ6" s="621"/>
      <c r="BA6" s="621"/>
      <c r="BB6" s="621"/>
      <c r="BC6" s="621"/>
      <c r="BD6" s="621"/>
      <c r="BE6" s="621"/>
      <c r="BF6" s="622"/>
      <c r="BG6" s="623">
        <v>5159238</v>
      </c>
      <c r="BH6" s="624"/>
      <c r="BI6" s="624"/>
      <c r="BJ6" s="624"/>
      <c r="BK6" s="624"/>
      <c r="BL6" s="624"/>
      <c r="BM6" s="624"/>
      <c r="BN6" s="625"/>
      <c r="BO6" s="626">
        <v>99.8</v>
      </c>
      <c r="BP6" s="626"/>
      <c r="BQ6" s="626"/>
      <c r="BR6" s="626"/>
      <c r="BS6" s="627" t="s">
        <v>207</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164522</v>
      </c>
      <c r="CS6" s="624"/>
      <c r="CT6" s="624"/>
      <c r="CU6" s="624"/>
      <c r="CV6" s="624"/>
      <c r="CW6" s="624"/>
      <c r="CX6" s="624"/>
      <c r="CY6" s="625"/>
      <c r="CZ6" s="626">
        <v>1.1000000000000001</v>
      </c>
      <c r="DA6" s="626"/>
      <c r="DB6" s="626"/>
      <c r="DC6" s="626"/>
      <c r="DD6" s="632">
        <v>494</v>
      </c>
      <c r="DE6" s="624"/>
      <c r="DF6" s="624"/>
      <c r="DG6" s="624"/>
      <c r="DH6" s="624"/>
      <c r="DI6" s="624"/>
      <c r="DJ6" s="624"/>
      <c r="DK6" s="624"/>
      <c r="DL6" s="624"/>
      <c r="DM6" s="624"/>
      <c r="DN6" s="624"/>
      <c r="DO6" s="624"/>
      <c r="DP6" s="625"/>
      <c r="DQ6" s="632">
        <v>164522</v>
      </c>
      <c r="DR6" s="624"/>
      <c r="DS6" s="624"/>
      <c r="DT6" s="624"/>
      <c r="DU6" s="624"/>
      <c r="DV6" s="624"/>
      <c r="DW6" s="624"/>
      <c r="DX6" s="624"/>
      <c r="DY6" s="624"/>
      <c r="DZ6" s="624"/>
      <c r="EA6" s="624"/>
      <c r="EB6" s="624"/>
      <c r="EC6" s="633"/>
    </row>
    <row r="7" spans="2:143" ht="11.25" customHeight="1" x14ac:dyDescent="0.15">
      <c r="B7" s="620" t="s">
        <v>214</v>
      </c>
      <c r="C7" s="621"/>
      <c r="D7" s="621"/>
      <c r="E7" s="621"/>
      <c r="F7" s="621"/>
      <c r="G7" s="621"/>
      <c r="H7" s="621"/>
      <c r="I7" s="621"/>
      <c r="J7" s="621"/>
      <c r="K7" s="621"/>
      <c r="L7" s="621"/>
      <c r="M7" s="621"/>
      <c r="N7" s="621"/>
      <c r="O7" s="621"/>
      <c r="P7" s="621"/>
      <c r="Q7" s="622"/>
      <c r="R7" s="623">
        <v>8934</v>
      </c>
      <c r="S7" s="624"/>
      <c r="T7" s="624"/>
      <c r="U7" s="624"/>
      <c r="V7" s="624"/>
      <c r="W7" s="624"/>
      <c r="X7" s="624"/>
      <c r="Y7" s="625"/>
      <c r="Z7" s="626">
        <v>0.1</v>
      </c>
      <c r="AA7" s="626"/>
      <c r="AB7" s="626"/>
      <c r="AC7" s="626"/>
      <c r="AD7" s="627">
        <v>8934</v>
      </c>
      <c r="AE7" s="627"/>
      <c r="AF7" s="627"/>
      <c r="AG7" s="627"/>
      <c r="AH7" s="627"/>
      <c r="AI7" s="627"/>
      <c r="AJ7" s="627"/>
      <c r="AK7" s="627"/>
      <c r="AL7" s="628">
        <v>0.1</v>
      </c>
      <c r="AM7" s="629"/>
      <c r="AN7" s="629"/>
      <c r="AO7" s="630"/>
      <c r="AP7" s="620" t="s">
        <v>215</v>
      </c>
      <c r="AQ7" s="621"/>
      <c r="AR7" s="621"/>
      <c r="AS7" s="621"/>
      <c r="AT7" s="621"/>
      <c r="AU7" s="621"/>
      <c r="AV7" s="621"/>
      <c r="AW7" s="621"/>
      <c r="AX7" s="621"/>
      <c r="AY7" s="621"/>
      <c r="AZ7" s="621"/>
      <c r="BA7" s="621"/>
      <c r="BB7" s="621"/>
      <c r="BC7" s="621"/>
      <c r="BD7" s="621"/>
      <c r="BE7" s="621"/>
      <c r="BF7" s="622"/>
      <c r="BG7" s="623">
        <v>1914823</v>
      </c>
      <c r="BH7" s="624"/>
      <c r="BI7" s="624"/>
      <c r="BJ7" s="624"/>
      <c r="BK7" s="624"/>
      <c r="BL7" s="624"/>
      <c r="BM7" s="624"/>
      <c r="BN7" s="625"/>
      <c r="BO7" s="626">
        <v>37.1</v>
      </c>
      <c r="BP7" s="626"/>
      <c r="BQ7" s="626"/>
      <c r="BR7" s="626"/>
      <c r="BS7" s="627" t="s">
        <v>207</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1712059</v>
      </c>
      <c r="CS7" s="624"/>
      <c r="CT7" s="624"/>
      <c r="CU7" s="624"/>
      <c r="CV7" s="624"/>
      <c r="CW7" s="624"/>
      <c r="CX7" s="624"/>
      <c r="CY7" s="625"/>
      <c r="CZ7" s="626">
        <v>11.4</v>
      </c>
      <c r="DA7" s="626"/>
      <c r="DB7" s="626"/>
      <c r="DC7" s="626"/>
      <c r="DD7" s="632">
        <v>68325</v>
      </c>
      <c r="DE7" s="624"/>
      <c r="DF7" s="624"/>
      <c r="DG7" s="624"/>
      <c r="DH7" s="624"/>
      <c r="DI7" s="624"/>
      <c r="DJ7" s="624"/>
      <c r="DK7" s="624"/>
      <c r="DL7" s="624"/>
      <c r="DM7" s="624"/>
      <c r="DN7" s="624"/>
      <c r="DO7" s="624"/>
      <c r="DP7" s="625"/>
      <c r="DQ7" s="632">
        <v>1491877</v>
      </c>
      <c r="DR7" s="624"/>
      <c r="DS7" s="624"/>
      <c r="DT7" s="624"/>
      <c r="DU7" s="624"/>
      <c r="DV7" s="624"/>
      <c r="DW7" s="624"/>
      <c r="DX7" s="624"/>
      <c r="DY7" s="624"/>
      <c r="DZ7" s="624"/>
      <c r="EA7" s="624"/>
      <c r="EB7" s="624"/>
      <c r="EC7" s="633"/>
    </row>
    <row r="8" spans="2:143" ht="11.25" customHeight="1" x14ac:dyDescent="0.15">
      <c r="B8" s="620" t="s">
        <v>217</v>
      </c>
      <c r="C8" s="621"/>
      <c r="D8" s="621"/>
      <c r="E8" s="621"/>
      <c r="F8" s="621"/>
      <c r="G8" s="621"/>
      <c r="H8" s="621"/>
      <c r="I8" s="621"/>
      <c r="J8" s="621"/>
      <c r="K8" s="621"/>
      <c r="L8" s="621"/>
      <c r="M8" s="621"/>
      <c r="N8" s="621"/>
      <c r="O8" s="621"/>
      <c r="P8" s="621"/>
      <c r="Q8" s="622"/>
      <c r="R8" s="623">
        <v>25806</v>
      </c>
      <c r="S8" s="624"/>
      <c r="T8" s="624"/>
      <c r="U8" s="624"/>
      <c r="V8" s="624"/>
      <c r="W8" s="624"/>
      <c r="X8" s="624"/>
      <c r="Y8" s="625"/>
      <c r="Z8" s="626">
        <v>0.2</v>
      </c>
      <c r="AA8" s="626"/>
      <c r="AB8" s="626"/>
      <c r="AC8" s="626"/>
      <c r="AD8" s="627">
        <v>25806</v>
      </c>
      <c r="AE8" s="627"/>
      <c r="AF8" s="627"/>
      <c r="AG8" s="627"/>
      <c r="AH8" s="627"/>
      <c r="AI8" s="627"/>
      <c r="AJ8" s="627"/>
      <c r="AK8" s="627"/>
      <c r="AL8" s="628">
        <v>0.3</v>
      </c>
      <c r="AM8" s="629"/>
      <c r="AN8" s="629"/>
      <c r="AO8" s="630"/>
      <c r="AP8" s="620" t="s">
        <v>218</v>
      </c>
      <c r="AQ8" s="621"/>
      <c r="AR8" s="621"/>
      <c r="AS8" s="621"/>
      <c r="AT8" s="621"/>
      <c r="AU8" s="621"/>
      <c r="AV8" s="621"/>
      <c r="AW8" s="621"/>
      <c r="AX8" s="621"/>
      <c r="AY8" s="621"/>
      <c r="AZ8" s="621"/>
      <c r="BA8" s="621"/>
      <c r="BB8" s="621"/>
      <c r="BC8" s="621"/>
      <c r="BD8" s="621"/>
      <c r="BE8" s="621"/>
      <c r="BF8" s="622"/>
      <c r="BG8" s="623">
        <v>57780</v>
      </c>
      <c r="BH8" s="624"/>
      <c r="BI8" s="624"/>
      <c r="BJ8" s="624"/>
      <c r="BK8" s="624"/>
      <c r="BL8" s="624"/>
      <c r="BM8" s="624"/>
      <c r="BN8" s="625"/>
      <c r="BO8" s="626">
        <v>1.1000000000000001</v>
      </c>
      <c r="BP8" s="626"/>
      <c r="BQ8" s="626"/>
      <c r="BR8" s="626"/>
      <c r="BS8" s="632" t="s">
        <v>108</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4126212</v>
      </c>
      <c r="CS8" s="624"/>
      <c r="CT8" s="624"/>
      <c r="CU8" s="624"/>
      <c r="CV8" s="624"/>
      <c r="CW8" s="624"/>
      <c r="CX8" s="624"/>
      <c r="CY8" s="625"/>
      <c r="CZ8" s="626">
        <v>27.5</v>
      </c>
      <c r="DA8" s="626"/>
      <c r="DB8" s="626"/>
      <c r="DC8" s="626"/>
      <c r="DD8" s="632">
        <v>106928</v>
      </c>
      <c r="DE8" s="624"/>
      <c r="DF8" s="624"/>
      <c r="DG8" s="624"/>
      <c r="DH8" s="624"/>
      <c r="DI8" s="624"/>
      <c r="DJ8" s="624"/>
      <c r="DK8" s="624"/>
      <c r="DL8" s="624"/>
      <c r="DM8" s="624"/>
      <c r="DN8" s="624"/>
      <c r="DO8" s="624"/>
      <c r="DP8" s="625"/>
      <c r="DQ8" s="632">
        <v>2426479</v>
      </c>
      <c r="DR8" s="624"/>
      <c r="DS8" s="624"/>
      <c r="DT8" s="624"/>
      <c r="DU8" s="624"/>
      <c r="DV8" s="624"/>
      <c r="DW8" s="624"/>
      <c r="DX8" s="624"/>
      <c r="DY8" s="624"/>
      <c r="DZ8" s="624"/>
      <c r="EA8" s="624"/>
      <c r="EB8" s="624"/>
      <c r="EC8" s="633"/>
    </row>
    <row r="9" spans="2:143" ht="11.25" customHeight="1" x14ac:dyDescent="0.15">
      <c r="B9" s="620" t="s">
        <v>220</v>
      </c>
      <c r="C9" s="621"/>
      <c r="D9" s="621"/>
      <c r="E9" s="621"/>
      <c r="F9" s="621"/>
      <c r="G9" s="621"/>
      <c r="H9" s="621"/>
      <c r="I9" s="621"/>
      <c r="J9" s="621"/>
      <c r="K9" s="621"/>
      <c r="L9" s="621"/>
      <c r="M9" s="621"/>
      <c r="N9" s="621"/>
      <c r="O9" s="621"/>
      <c r="P9" s="621"/>
      <c r="Q9" s="622"/>
      <c r="R9" s="623">
        <v>25525</v>
      </c>
      <c r="S9" s="624"/>
      <c r="T9" s="624"/>
      <c r="U9" s="624"/>
      <c r="V9" s="624"/>
      <c r="W9" s="624"/>
      <c r="X9" s="624"/>
      <c r="Y9" s="625"/>
      <c r="Z9" s="626">
        <v>0.2</v>
      </c>
      <c r="AA9" s="626"/>
      <c r="AB9" s="626"/>
      <c r="AC9" s="626"/>
      <c r="AD9" s="627">
        <v>25525</v>
      </c>
      <c r="AE9" s="627"/>
      <c r="AF9" s="627"/>
      <c r="AG9" s="627"/>
      <c r="AH9" s="627"/>
      <c r="AI9" s="627"/>
      <c r="AJ9" s="627"/>
      <c r="AK9" s="627"/>
      <c r="AL9" s="628">
        <v>0.3</v>
      </c>
      <c r="AM9" s="629"/>
      <c r="AN9" s="629"/>
      <c r="AO9" s="630"/>
      <c r="AP9" s="620" t="s">
        <v>221</v>
      </c>
      <c r="AQ9" s="621"/>
      <c r="AR9" s="621"/>
      <c r="AS9" s="621"/>
      <c r="AT9" s="621"/>
      <c r="AU9" s="621"/>
      <c r="AV9" s="621"/>
      <c r="AW9" s="621"/>
      <c r="AX9" s="621"/>
      <c r="AY9" s="621"/>
      <c r="AZ9" s="621"/>
      <c r="BA9" s="621"/>
      <c r="BB9" s="621"/>
      <c r="BC9" s="621"/>
      <c r="BD9" s="621"/>
      <c r="BE9" s="621"/>
      <c r="BF9" s="622"/>
      <c r="BG9" s="623">
        <v>1513404</v>
      </c>
      <c r="BH9" s="624"/>
      <c r="BI9" s="624"/>
      <c r="BJ9" s="624"/>
      <c r="BK9" s="624"/>
      <c r="BL9" s="624"/>
      <c r="BM9" s="624"/>
      <c r="BN9" s="625"/>
      <c r="BO9" s="626">
        <v>29.3</v>
      </c>
      <c r="BP9" s="626"/>
      <c r="BQ9" s="626"/>
      <c r="BR9" s="626"/>
      <c r="BS9" s="632" t="s">
        <v>108</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1512662</v>
      </c>
      <c r="CS9" s="624"/>
      <c r="CT9" s="624"/>
      <c r="CU9" s="624"/>
      <c r="CV9" s="624"/>
      <c r="CW9" s="624"/>
      <c r="CX9" s="624"/>
      <c r="CY9" s="625"/>
      <c r="CZ9" s="626">
        <v>10.1</v>
      </c>
      <c r="DA9" s="626"/>
      <c r="DB9" s="626"/>
      <c r="DC9" s="626"/>
      <c r="DD9" s="632">
        <v>38723</v>
      </c>
      <c r="DE9" s="624"/>
      <c r="DF9" s="624"/>
      <c r="DG9" s="624"/>
      <c r="DH9" s="624"/>
      <c r="DI9" s="624"/>
      <c r="DJ9" s="624"/>
      <c r="DK9" s="624"/>
      <c r="DL9" s="624"/>
      <c r="DM9" s="624"/>
      <c r="DN9" s="624"/>
      <c r="DO9" s="624"/>
      <c r="DP9" s="625"/>
      <c r="DQ9" s="632">
        <v>1403201</v>
      </c>
      <c r="DR9" s="624"/>
      <c r="DS9" s="624"/>
      <c r="DT9" s="624"/>
      <c r="DU9" s="624"/>
      <c r="DV9" s="624"/>
      <c r="DW9" s="624"/>
      <c r="DX9" s="624"/>
      <c r="DY9" s="624"/>
      <c r="DZ9" s="624"/>
      <c r="EA9" s="624"/>
      <c r="EB9" s="624"/>
      <c r="EC9" s="633"/>
    </row>
    <row r="10" spans="2:143" ht="11.25" customHeight="1" x14ac:dyDescent="0.15">
      <c r="B10" s="620" t="s">
        <v>223</v>
      </c>
      <c r="C10" s="621"/>
      <c r="D10" s="621"/>
      <c r="E10" s="621"/>
      <c r="F10" s="621"/>
      <c r="G10" s="621"/>
      <c r="H10" s="621"/>
      <c r="I10" s="621"/>
      <c r="J10" s="621"/>
      <c r="K10" s="621"/>
      <c r="L10" s="621"/>
      <c r="M10" s="621"/>
      <c r="N10" s="621"/>
      <c r="O10" s="621"/>
      <c r="P10" s="621"/>
      <c r="Q10" s="622"/>
      <c r="R10" s="623">
        <v>641815</v>
      </c>
      <c r="S10" s="624"/>
      <c r="T10" s="624"/>
      <c r="U10" s="624"/>
      <c r="V10" s="624"/>
      <c r="W10" s="624"/>
      <c r="X10" s="624"/>
      <c r="Y10" s="625"/>
      <c r="Z10" s="626">
        <v>4</v>
      </c>
      <c r="AA10" s="626"/>
      <c r="AB10" s="626"/>
      <c r="AC10" s="626"/>
      <c r="AD10" s="627">
        <v>641815</v>
      </c>
      <c r="AE10" s="627"/>
      <c r="AF10" s="627"/>
      <c r="AG10" s="627"/>
      <c r="AH10" s="627"/>
      <c r="AI10" s="627"/>
      <c r="AJ10" s="627"/>
      <c r="AK10" s="627"/>
      <c r="AL10" s="628">
        <v>6.3</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108884</v>
      </c>
      <c r="BH10" s="624"/>
      <c r="BI10" s="624"/>
      <c r="BJ10" s="624"/>
      <c r="BK10" s="624"/>
      <c r="BL10" s="624"/>
      <c r="BM10" s="624"/>
      <c r="BN10" s="625"/>
      <c r="BO10" s="626">
        <v>2.1</v>
      </c>
      <c r="BP10" s="626"/>
      <c r="BQ10" s="626"/>
      <c r="BR10" s="626"/>
      <c r="BS10" s="632" t="s">
        <v>108</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v>3064</v>
      </c>
      <c r="CS10" s="624"/>
      <c r="CT10" s="624"/>
      <c r="CU10" s="624"/>
      <c r="CV10" s="624"/>
      <c r="CW10" s="624"/>
      <c r="CX10" s="624"/>
      <c r="CY10" s="625"/>
      <c r="CZ10" s="626">
        <v>0</v>
      </c>
      <c r="DA10" s="626"/>
      <c r="DB10" s="626"/>
      <c r="DC10" s="626"/>
      <c r="DD10" s="632" t="s">
        <v>108</v>
      </c>
      <c r="DE10" s="624"/>
      <c r="DF10" s="624"/>
      <c r="DG10" s="624"/>
      <c r="DH10" s="624"/>
      <c r="DI10" s="624"/>
      <c r="DJ10" s="624"/>
      <c r="DK10" s="624"/>
      <c r="DL10" s="624"/>
      <c r="DM10" s="624"/>
      <c r="DN10" s="624"/>
      <c r="DO10" s="624"/>
      <c r="DP10" s="625"/>
      <c r="DQ10" s="632">
        <v>64</v>
      </c>
      <c r="DR10" s="624"/>
      <c r="DS10" s="624"/>
      <c r="DT10" s="624"/>
      <c r="DU10" s="624"/>
      <c r="DV10" s="624"/>
      <c r="DW10" s="624"/>
      <c r="DX10" s="624"/>
      <c r="DY10" s="624"/>
      <c r="DZ10" s="624"/>
      <c r="EA10" s="624"/>
      <c r="EB10" s="624"/>
      <c r="EC10" s="633"/>
    </row>
    <row r="11" spans="2:143" ht="11.25" customHeight="1" x14ac:dyDescent="0.15">
      <c r="B11" s="620" t="s">
        <v>226</v>
      </c>
      <c r="C11" s="621"/>
      <c r="D11" s="621"/>
      <c r="E11" s="621"/>
      <c r="F11" s="621"/>
      <c r="G11" s="621"/>
      <c r="H11" s="621"/>
      <c r="I11" s="621"/>
      <c r="J11" s="621"/>
      <c r="K11" s="621"/>
      <c r="L11" s="621"/>
      <c r="M11" s="621"/>
      <c r="N11" s="621"/>
      <c r="O11" s="621"/>
      <c r="P11" s="621"/>
      <c r="Q11" s="622"/>
      <c r="R11" s="623">
        <v>16056</v>
      </c>
      <c r="S11" s="624"/>
      <c r="T11" s="624"/>
      <c r="U11" s="624"/>
      <c r="V11" s="624"/>
      <c r="W11" s="624"/>
      <c r="X11" s="624"/>
      <c r="Y11" s="625"/>
      <c r="Z11" s="626">
        <v>0.1</v>
      </c>
      <c r="AA11" s="626"/>
      <c r="AB11" s="626"/>
      <c r="AC11" s="626"/>
      <c r="AD11" s="627">
        <v>16056</v>
      </c>
      <c r="AE11" s="627"/>
      <c r="AF11" s="627"/>
      <c r="AG11" s="627"/>
      <c r="AH11" s="627"/>
      <c r="AI11" s="627"/>
      <c r="AJ11" s="627"/>
      <c r="AK11" s="627"/>
      <c r="AL11" s="628">
        <v>0.2</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234755</v>
      </c>
      <c r="BH11" s="624"/>
      <c r="BI11" s="624"/>
      <c r="BJ11" s="624"/>
      <c r="BK11" s="624"/>
      <c r="BL11" s="624"/>
      <c r="BM11" s="624"/>
      <c r="BN11" s="625"/>
      <c r="BO11" s="626">
        <v>4.5</v>
      </c>
      <c r="BP11" s="626"/>
      <c r="BQ11" s="626"/>
      <c r="BR11" s="626"/>
      <c r="BS11" s="632" t="s">
        <v>108</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1158619</v>
      </c>
      <c r="CS11" s="624"/>
      <c r="CT11" s="624"/>
      <c r="CU11" s="624"/>
      <c r="CV11" s="624"/>
      <c r="CW11" s="624"/>
      <c r="CX11" s="624"/>
      <c r="CY11" s="625"/>
      <c r="CZ11" s="626">
        <v>7.7</v>
      </c>
      <c r="DA11" s="626"/>
      <c r="DB11" s="626"/>
      <c r="DC11" s="626"/>
      <c r="DD11" s="632">
        <v>251735</v>
      </c>
      <c r="DE11" s="624"/>
      <c r="DF11" s="624"/>
      <c r="DG11" s="624"/>
      <c r="DH11" s="624"/>
      <c r="DI11" s="624"/>
      <c r="DJ11" s="624"/>
      <c r="DK11" s="624"/>
      <c r="DL11" s="624"/>
      <c r="DM11" s="624"/>
      <c r="DN11" s="624"/>
      <c r="DO11" s="624"/>
      <c r="DP11" s="625"/>
      <c r="DQ11" s="632">
        <v>869171</v>
      </c>
      <c r="DR11" s="624"/>
      <c r="DS11" s="624"/>
      <c r="DT11" s="624"/>
      <c r="DU11" s="624"/>
      <c r="DV11" s="624"/>
      <c r="DW11" s="624"/>
      <c r="DX11" s="624"/>
      <c r="DY11" s="624"/>
      <c r="DZ11" s="624"/>
      <c r="EA11" s="624"/>
      <c r="EB11" s="624"/>
      <c r="EC11" s="633"/>
    </row>
    <row r="12" spans="2:143" ht="11.25" customHeight="1" x14ac:dyDescent="0.15">
      <c r="B12" s="620" t="s">
        <v>229</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2944915</v>
      </c>
      <c r="BH12" s="624"/>
      <c r="BI12" s="624"/>
      <c r="BJ12" s="624"/>
      <c r="BK12" s="624"/>
      <c r="BL12" s="624"/>
      <c r="BM12" s="624"/>
      <c r="BN12" s="625"/>
      <c r="BO12" s="626">
        <v>57</v>
      </c>
      <c r="BP12" s="626"/>
      <c r="BQ12" s="626"/>
      <c r="BR12" s="626"/>
      <c r="BS12" s="632" t="s">
        <v>108</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270563</v>
      </c>
      <c r="CS12" s="624"/>
      <c r="CT12" s="624"/>
      <c r="CU12" s="624"/>
      <c r="CV12" s="624"/>
      <c r="CW12" s="624"/>
      <c r="CX12" s="624"/>
      <c r="CY12" s="625"/>
      <c r="CZ12" s="626">
        <v>1.8</v>
      </c>
      <c r="DA12" s="626"/>
      <c r="DB12" s="626"/>
      <c r="DC12" s="626"/>
      <c r="DD12" s="632">
        <v>12992</v>
      </c>
      <c r="DE12" s="624"/>
      <c r="DF12" s="624"/>
      <c r="DG12" s="624"/>
      <c r="DH12" s="624"/>
      <c r="DI12" s="624"/>
      <c r="DJ12" s="624"/>
      <c r="DK12" s="624"/>
      <c r="DL12" s="624"/>
      <c r="DM12" s="624"/>
      <c r="DN12" s="624"/>
      <c r="DO12" s="624"/>
      <c r="DP12" s="625"/>
      <c r="DQ12" s="632">
        <v>225236</v>
      </c>
      <c r="DR12" s="624"/>
      <c r="DS12" s="624"/>
      <c r="DT12" s="624"/>
      <c r="DU12" s="624"/>
      <c r="DV12" s="624"/>
      <c r="DW12" s="624"/>
      <c r="DX12" s="624"/>
      <c r="DY12" s="624"/>
      <c r="DZ12" s="624"/>
      <c r="EA12" s="624"/>
      <c r="EB12" s="624"/>
      <c r="EC12" s="633"/>
    </row>
    <row r="13" spans="2:143" ht="11.25" customHeight="1" x14ac:dyDescent="0.15">
      <c r="B13" s="620" t="s">
        <v>232</v>
      </c>
      <c r="C13" s="621"/>
      <c r="D13" s="621"/>
      <c r="E13" s="621"/>
      <c r="F13" s="621"/>
      <c r="G13" s="621"/>
      <c r="H13" s="621"/>
      <c r="I13" s="621"/>
      <c r="J13" s="621"/>
      <c r="K13" s="621"/>
      <c r="L13" s="621"/>
      <c r="M13" s="621"/>
      <c r="N13" s="621"/>
      <c r="O13" s="621"/>
      <c r="P13" s="621"/>
      <c r="Q13" s="622"/>
      <c r="R13" s="623">
        <v>46904</v>
      </c>
      <c r="S13" s="624"/>
      <c r="T13" s="624"/>
      <c r="U13" s="624"/>
      <c r="V13" s="624"/>
      <c r="W13" s="624"/>
      <c r="X13" s="624"/>
      <c r="Y13" s="625"/>
      <c r="Z13" s="626">
        <v>0.3</v>
      </c>
      <c r="AA13" s="626"/>
      <c r="AB13" s="626"/>
      <c r="AC13" s="626"/>
      <c r="AD13" s="627">
        <v>46904</v>
      </c>
      <c r="AE13" s="627"/>
      <c r="AF13" s="627"/>
      <c r="AG13" s="627"/>
      <c r="AH13" s="627"/>
      <c r="AI13" s="627"/>
      <c r="AJ13" s="627"/>
      <c r="AK13" s="627"/>
      <c r="AL13" s="628">
        <v>0.5</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2944041</v>
      </c>
      <c r="BH13" s="624"/>
      <c r="BI13" s="624"/>
      <c r="BJ13" s="624"/>
      <c r="BK13" s="624"/>
      <c r="BL13" s="624"/>
      <c r="BM13" s="624"/>
      <c r="BN13" s="625"/>
      <c r="BO13" s="626">
        <v>57</v>
      </c>
      <c r="BP13" s="626"/>
      <c r="BQ13" s="626"/>
      <c r="BR13" s="626"/>
      <c r="BS13" s="632" t="s">
        <v>108</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1502301</v>
      </c>
      <c r="CS13" s="624"/>
      <c r="CT13" s="624"/>
      <c r="CU13" s="624"/>
      <c r="CV13" s="624"/>
      <c r="CW13" s="624"/>
      <c r="CX13" s="624"/>
      <c r="CY13" s="625"/>
      <c r="CZ13" s="626">
        <v>10</v>
      </c>
      <c r="DA13" s="626"/>
      <c r="DB13" s="626"/>
      <c r="DC13" s="626"/>
      <c r="DD13" s="632">
        <v>860587</v>
      </c>
      <c r="DE13" s="624"/>
      <c r="DF13" s="624"/>
      <c r="DG13" s="624"/>
      <c r="DH13" s="624"/>
      <c r="DI13" s="624"/>
      <c r="DJ13" s="624"/>
      <c r="DK13" s="624"/>
      <c r="DL13" s="624"/>
      <c r="DM13" s="624"/>
      <c r="DN13" s="624"/>
      <c r="DO13" s="624"/>
      <c r="DP13" s="625"/>
      <c r="DQ13" s="632">
        <v>1325395</v>
      </c>
      <c r="DR13" s="624"/>
      <c r="DS13" s="624"/>
      <c r="DT13" s="624"/>
      <c r="DU13" s="624"/>
      <c r="DV13" s="624"/>
      <c r="DW13" s="624"/>
      <c r="DX13" s="624"/>
      <c r="DY13" s="624"/>
      <c r="DZ13" s="624"/>
      <c r="EA13" s="624"/>
      <c r="EB13" s="624"/>
      <c r="EC13" s="633"/>
    </row>
    <row r="14" spans="2:143" ht="11.25" customHeight="1" x14ac:dyDescent="0.15">
      <c r="B14" s="620" t="s">
        <v>235</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81033</v>
      </c>
      <c r="BH14" s="624"/>
      <c r="BI14" s="624"/>
      <c r="BJ14" s="624"/>
      <c r="BK14" s="624"/>
      <c r="BL14" s="624"/>
      <c r="BM14" s="624"/>
      <c r="BN14" s="625"/>
      <c r="BO14" s="626">
        <v>1.6</v>
      </c>
      <c r="BP14" s="626"/>
      <c r="BQ14" s="626"/>
      <c r="BR14" s="626"/>
      <c r="BS14" s="632" t="s">
        <v>108</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620399</v>
      </c>
      <c r="CS14" s="624"/>
      <c r="CT14" s="624"/>
      <c r="CU14" s="624"/>
      <c r="CV14" s="624"/>
      <c r="CW14" s="624"/>
      <c r="CX14" s="624"/>
      <c r="CY14" s="625"/>
      <c r="CZ14" s="626">
        <v>4.0999999999999996</v>
      </c>
      <c r="DA14" s="626"/>
      <c r="DB14" s="626"/>
      <c r="DC14" s="626"/>
      <c r="DD14" s="632">
        <v>6571</v>
      </c>
      <c r="DE14" s="624"/>
      <c r="DF14" s="624"/>
      <c r="DG14" s="624"/>
      <c r="DH14" s="624"/>
      <c r="DI14" s="624"/>
      <c r="DJ14" s="624"/>
      <c r="DK14" s="624"/>
      <c r="DL14" s="624"/>
      <c r="DM14" s="624"/>
      <c r="DN14" s="624"/>
      <c r="DO14" s="624"/>
      <c r="DP14" s="625"/>
      <c r="DQ14" s="632">
        <v>616670</v>
      </c>
      <c r="DR14" s="624"/>
      <c r="DS14" s="624"/>
      <c r="DT14" s="624"/>
      <c r="DU14" s="624"/>
      <c r="DV14" s="624"/>
      <c r="DW14" s="624"/>
      <c r="DX14" s="624"/>
      <c r="DY14" s="624"/>
      <c r="DZ14" s="624"/>
      <c r="EA14" s="624"/>
      <c r="EB14" s="624"/>
      <c r="EC14" s="633"/>
    </row>
    <row r="15" spans="2:143" ht="11.25" customHeight="1" x14ac:dyDescent="0.15">
      <c r="B15" s="620" t="s">
        <v>238</v>
      </c>
      <c r="C15" s="621"/>
      <c r="D15" s="621"/>
      <c r="E15" s="621"/>
      <c r="F15" s="621"/>
      <c r="G15" s="621"/>
      <c r="H15" s="621"/>
      <c r="I15" s="621"/>
      <c r="J15" s="621"/>
      <c r="K15" s="621"/>
      <c r="L15" s="621"/>
      <c r="M15" s="621"/>
      <c r="N15" s="621"/>
      <c r="O15" s="621"/>
      <c r="P15" s="621"/>
      <c r="Q15" s="622"/>
      <c r="R15" s="623">
        <v>19643</v>
      </c>
      <c r="S15" s="624"/>
      <c r="T15" s="624"/>
      <c r="U15" s="624"/>
      <c r="V15" s="624"/>
      <c r="W15" s="624"/>
      <c r="X15" s="624"/>
      <c r="Y15" s="625"/>
      <c r="Z15" s="626">
        <v>0.1</v>
      </c>
      <c r="AA15" s="626"/>
      <c r="AB15" s="626"/>
      <c r="AC15" s="626"/>
      <c r="AD15" s="627">
        <v>19643</v>
      </c>
      <c r="AE15" s="627"/>
      <c r="AF15" s="627"/>
      <c r="AG15" s="627"/>
      <c r="AH15" s="627"/>
      <c r="AI15" s="627"/>
      <c r="AJ15" s="627"/>
      <c r="AK15" s="627"/>
      <c r="AL15" s="628">
        <v>0.2</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218467</v>
      </c>
      <c r="BH15" s="624"/>
      <c r="BI15" s="624"/>
      <c r="BJ15" s="624"/>
      <c r="BK15" s="624"/>
      <c r="BL15" s="624"/>
      <c r="BM15" s="624"/>
      <c r="BN15" s="625"/>
      <c r="BO15" s="626">
        <v>4.2</v>
      </c>
      <c r="BP15" s="626"/>
      <c r="BQ15" s="626"/>
      <c r="BR15" s="626"/>
      <c r="BS15" s="632" t="s">
        <v>108</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2784382</v>
      </c>
      <c r="CS15" s="624"/>
      <c r="CT15" s="624"/>
      <c r="CU15" s="624"/>
      <c r="CV15" s="624"/>
      <c r="CW15" s="624"/>
      <c r="CX15" s="624"/>
      <c r="CY15" s="625"/>
      <c r="CZ15" s="626">
        <v>18.600000000000001</v>
      </c>
      <c r="DA15" s="626"/>
      <c r="DB15" s="626"/>
      <c r="DC15" s="626"/>
      <c r="DD15" s="632">
        <v>968992</v>
      </c>
      <c r="DE15" s="624"/>
      <c r="DF15" s="624"/>
      <c r="DG15" s="624"/>
      <c r="DH15" s="624"/>
      <c r="DI15" s="624"/>
      <c r="DJ15" s="624"/>
      <c r="DK15" s="624"/>
      <c r="DL15" s="624"/>
      <c r="DM15" s="624"/>
      <c r="DN15" s="624"/>
      <c r="DO15" s="624"/>
      <c r="DP15" s="625"/>
      <c r="DQ15" s="632">
        <v>1683206</v>
      </c>
      <c r="DR15" s="624"/>
      <c r="DS15" s="624"/>
      <c r="DT15" s="624"/>
      <c r="DU15" s="624"/>
      <c r="DV15" s="624"/>
      <c r="DW15" s="624"/>
      <c r="DX15" s="624"/>
      <c r="DY15" s="624"/>
      <c r="DZ15" s="624"/>
      <c r="EA15" s="624"/>
      <c r="EB15" s="624"/>
      <c r="EC15" s="633"/>
    </row>
    <row r="16" spans="2:143" ht="11.25" customHeight="1" x14ac:dyDescent="0.15">
      <c r="B16" s="620" t="s">
        <v>241</v>
      </c>
      <c r="C16" s="621"/>
      <c r="D16" s="621"/>
      <c r="E16" s="621"/>
      <c r="F16" s="621"/>
      <c r="G16" s="621"/>
      <c r="H16" s="621"/>
      <c r="I16" s="621"/>
      <c r="J16" s="621"/>
      <c r="K16" s="621"/>
      <c r="L16" s="621"/>
      <c r="M16" s="621"/>
      <c r="N16" s="621"/>
      <c r="O16" s="621"/>
      <c r="P16" s="621"/>
      <c r="Q16" s="622"/>
      <c r="R16" s="623">
        <v>4283258</v>
      </c>
      <c r="S16" s="624"/>
      <c r="T16" s="624"/>
      <c r="U16" s="624"/>
      <c r="V16" s="624"/>
      <c r="W16" s="624"/>
      <c r="X16" s="624"/>
      <c r="Y16" s="625"/>
      <c r="Z16" s="626">
        <v>26.8</v>
      </c>
      <c r="AA16" s="626"/>
      <c r="AB16" s="626"/>
      <c r="AC16" s="626"/>
      <c r="AD16" s="627">
        <v>3920698</v>
      </c>
      <c r="AE16" s="627"/>
      <c r="AF16" s="627"/>
      <c r="AG16" s="627"/>
      <c r="AH16" s="627"/>
      <c r="AI16" s="627"/>
      <c r="AJ16" s="627"/>
      <c r="AK16" s="627"/>
      <c r="AL16" s="628">
        <v>38.700000000000003</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v>7466</v>
      </c>
      <c r="CS16" s="624"/>
      <c r="CT16" s="624"/>
      <c r="CU16" s="624"/>
      <c r="CV16" s="624"/>
      <c r="CW16" s="624"/>
      <c r="CX16" s="624"/>
      <c r="CY16" s="625"/>
      <c r="CZ16" s="626">
        <v>0</v>
      </c>
      <c r="DA16" s="626"/>
      <c r="DB16" s="626"/>
      <c r="DC16" s="626"/>
      <c r="DD16" s="632" t="s">
        <v>108</v>
      </c>
      <c r="DE16" s="624"/>
      <c r="DF16" s="624"/>
      <c r="DG16" s="624"/>
      <c r="DH16" s="624"/>
      <c r="DI16" s="624"/>
      <c r="DJ16" s="624"/>
      <c r="DK16" s="624"/>
      <c r="DL16" s="624"/>
      <c r="DM16" s="624"/>
      <c r="DN16" s="624"/>
      <c r="DO16" s="624"/>
      <c r="DP16" s="625"/>
      <c r="DQ16" s="632">
        <v>95</v>
      </c>
      <c r="DR16" s="624"/>
      <c r="DS16" s="624"/>
      <c r="DT16" s="624"/>
      <c r="DU16" s="624"/>
      <c r="DV16" s="624"/>
      <c r="DW16" s="624"/>
      <c r="DX16" s="624"/>
      <c r="DY16" s="624"/>
      <c r="DZ16" s="624"/>
      <c r="EA16" s="624"/>
      <c r="EB16" s="624"/>
      <c r="EC16" s="633"/>
    </row>
    <row r="17" spans="2:133" ht="11.25" customHeight="1" x14ac:dyDescent="0.15">
      <c r="B17" s="620" t="s">
        <v>244</v>
      </c>
      <c r="C17" s="621"/>
      <c r="D17" s="621"/>
      <c r="E17" s="621"/>
      <c r="F17" s="621"/>
      <c r="G17" s="621"/>
      <c r="H17" s="621"/>
      <c r="I17" s="621"/>
      <c r="J17" s="621"/>
      <c r="K17" s="621"/>
      <c r="L17" s="621"/>
      <c r="M17" s="621"/>
      <c r="N17" s="621"/>
      <c r="O17" s="621"/>
      <c r="P17" s="621"/>
      <c r="Q17" s="622"/>
      <c r="R17" s="623">
        <v>3920698</v>
      </c>
      <c r="S17" s="624"/>
      <c r="T17" s="624"/>
      <c r="U17" s="624"/>
      <c r="V17" s="624"/>
      <c r="W17" s="624"/>
      <c r="X17" s="624"/>
      <c r="Y17" s="625"/>
      <c r="Z17" s="626">
        <v>24.5</v>
      </c>
      <c r="AA17" s="626"/>
      <c r="AB17" s="626"/>
      <c r="AC17" s="626"/>
      <c r="AD17" s="627">
        <v>3920698</v>
      </c>
      <c r="AE17" s="627"/>
      <c r="AF17" s="627"/>
      <c r="AG17" s="627"/>
      <c r="AH17" s="627"/>
      <c r="AI17" s="627"/>
      <c r="AJ17" s="627"/>
      <c r="AK17" s="627"/>
      <c r="AL17" s="628">
        <v>38.700000000000003</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1116247</v>
      </c>
      <c r="CS17" s="624"/>
      <c r="CT17" s="624"/>
      <c r="CU17" s="624"/>
      <c r="CV17" s="624"/>
      <c r="CW17" s="624"/>
      <c r="CX17" s="624"/>
      <c r="CY17" s="625"/>
      <c r="CZ17" s="626">
        <v>7.5</v>
      </c>
      <c r="DA17" s="626"/>
      <c r="DB17" s="626"/>
      <c r="DC17" s="626"/>
      <c r="DD17" s="632" t="s">
        <v>108</v>
      </c>
      <c r="DE17" s="624"/>
      <c r="DF17" s="624"/>
      <c r="DG17" s="624"/>
      <c r="DH17" s="624"/>
      <c r="DI17" s="624"/>
      <c r="DJ17" s="624"/>
      <c r="DK17" s="624"/>
      <c r="DL17" s="624"/>
      <c r="DM17" s="624"/>
      <c r="DN17" s="624"/>
      <c r="DO17" s="624"/>
      <c r="DP17" s="625"/>
      <c r="DQ17" s="632">
        <v>1089988</v>
      </c>
      <c r="DR17" s="624"/>
      <c r="DS17" s="624"/>
      <c r="DT17" s="624"/>
      <c r="DU17" s="624"/>
      <c r="DV17" s="624"/>
      <c r="DW17" s="624"/>
      <c r="DX17" s="624"/>
      <c r="DY17" s="624"/>
      <c r="DZ17" s="624"/>
      <c r="EA17" s="624"/>
      <c r="EB17" s="624"/>
      <c r="EC17" s="633"/>
    </row>
    <row r="18" spans="2:133" ht="11.25" customHeight="1" x14ac:dyDescent="0.15">
      <c r="B18" s="620" t="s">
        <v>247</v>
      </c>
      <c r="C18" s="621"/>
      <c r="D18" s="621"/>
      <c r="E18" s="621"/>
      <c r="F18" s="621"/>
      <c r="G18" s="621"/>
      <c r="H18" s="621"/>
      <c r="I18" s="621"/>
      <c r="J18" s="621"/>
      <c r="K18" s="621"/>
      <c r="L18" s="621"/>
      <c r="M18" s="621"/>
      <c r="N18" s="621"/>
      <c r="O18" s="621"/>
      <c r="P18" s="621"/>
      <c r="Q18" s="622"/>
      <c r="R18" s="623">
        <v>362560</v>
      </c>
      <c r="S18" s="624"/>
      <c r="T18" s="624"/>
      <c r="U18" s="624"/>
      <c r="V18" s="624"/>
      <c r="W18" s="624"/>
      <c r="X18" s="624"/>
      <c r="Y18" s="625"/>
      <c r="Z18" s="626">
        <v>2.2999999999999998</v>
      </c>
      <c r="AA18" s="626"/>
      <c r="AB18" s="626"/>
      <c r="AC18" s="626"/>
      <c r="AD18" s="627" t="s">
        <v>108</v>
      </c>
      <c r="AE18" s="627"/>
      <c r="AF18" s="627"/>
      <c r="AG18" s="627"/>
      <c r="AH18" s="627"/>
      <c r="AI18" s="627"/>
      <c r="AJ18" s="627"/>
      <c r="AK18" s="627"/>
      <c r="AL18" s="628" t="s">
        <v>108</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x14ac:dyDescent="0.15">
      <c r="B19" s="620" t="s">
        <v>250</v>
      </c>
      <c r="C19" s="621"/>
      <c r="D19" s="621"/>
      <c r="E19" s="621"/>
      <c r="F19" s="621"/>
      <c r="G19" s="621"/>
      <c r="H19" s="621"/>
      <c r="I19" s="621"/>
      <c r="J19" s="621"/>
      <c r="K19" s="621"/>
      <c r="L19" s="621"/>
      <c r="M19" s="621"/>
      <c r="N19" s="621"/>
      <c r="O19" s="621"/>
      <c r="P19" s="621"/>
      <c r="Q19" s="622"/>
      <c r="R19" s="623" t="s">
        <v>108</v>
      </c>
      <c r="S19" s="624"/>
      <c r="T19" s="624"/>
      <c r="U19" s="624"/>
      <c r="V19" s="624"/>
      <c r="W19" s="624"/>
      <c r="X19" s="624"/>
      <c r="Y19" s="625"/>
      <c r="Z19" s="626" t="s">
        <v>108</v>
      </c>
      <c r="AA19" s="626"/>
      <c r="AB19" s="626"/>
      <c r="AC19" s="626"/>
      <c r="AD19" s="627" t="s">
        <v>108</v>
      </c>
      <c r="AE19" s="627"/>
      <c r="AF19" s="627"/>
      <c r="AG19" s="627"/>
      <c r="AH19" s="627"/>
      <c r="AI19" s="627"/>
      <c r="AJ19" s="627"/>
      <c r="AK19" s="627"/>
      <c r="AL19" s="628" t="s">
        <v>108</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v>8484</v>
      </c>
      <c r="BH19" s="624"/>
      <c r="BI19" s="624"/>
      <c r="BJ19" s="624"/>
      <c r="BK19" s="624"/>
      <c r="BL19" s="624"/>
      <c r="BM19" s="624"/>
      <c r="BN19" s="625"/>
      <c r="BO19" s="626">
        <v>0.2</v>
      </c>
      <c r="BP19" s="626"/>
      <c r="BQ19" s="626"/>
      <c r="BR19" s="626"/>
      <c r="BS19" s="632" t="s">
        <v>108</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x14ac:dyDescent="0.15">
      <c r="B20" s="620" t="s">
        <v>253</v>
      </c>
      <c r="C20" s="621"/>
      <c r="D20" s="621"/>
      <c r="E20" s="621"/>
      <c r="F20" s="621"/>
      <c r="G20" s="621"/>
      <c r="H20" s="621"/>
      <c r="I20" s="621"/>
      <c r="J20" s="621"/>
      <c r="K20" s="621"/>
      <c r="L20" s="621"/>
      <c r="M20" s="621"/>
      <c r="N20" s="621"/>
      <c r="O20" s="621"/>
      <c r="P20" s="621"/>
      <c r="Q20" s="622"/>
      <c r="R20" s="623">
        <v>10449596</v>
      </c>
      <c r="S20" s="624"/>
      <c r="T20" s="624"/>
      <c r="U20" s="624"/>
      <c r="V20" s="624"/>
      <c r="W20" s="624"/>
      <c r="X20" s="624"/>
      <c r="Y20" s="625"/>
      <c r="Z20" s="626">
        <v>65.3</v>
      </c>
      <c r="AA20" s="626"/>
      <c r="AB20" s="626"/>
      <c r="AC20" s="626"/>
      <c r="AD20" s="627">
        <v>10087036</v>
      </c>
      <c r="AE20" s="627"/>
      <c r="AF20" s="627"/>
      <c r="AG20" s="627"/>
      <c r="AH20" s="627"/>
      <c r="AI20" s="627"/>
      <c r="AJ20" s="627"/>
      <c r="AK20" s="627"/>
      <c r="AL20" s="628">
        <v>99.6</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v>8484</v>
      </c>
      <c r="BH20" s="624"/>
      <c r="BI20" s="624"/>
      <c r="BJ20" s="624"/>
      <c r="BK20" s="624"/>
      <c r="BL20" s="624"/>
      <c r="BM20" s="624"/>
      <c r="BN20" s="625"/>
      <c r="BO20" s="626">
        <v>0.2</v>
      </c>
      <c r="BP20" s="626"/>
      <c r="BQ20" s="626"/>
      <c r="BR20" s="626"/>
      <c r="BS20" s="632" t="s">
        <v>108</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14978496</v>
      </c>
      <c r="CS20" s="624"/>
      <c r="CT20" s="624"/>
      <c r="CU20" s="624"/>
      <c r="CV20" s="624"/>
      <c r="CW20" s="624"/>
      <c r="CX20" s="624"/>
      <c r="CY20" s="625"/>
      <c r="CZ20" s="626">
        <v>100</v>
      </c>
      <c r="DA20" s="626"/>
      <c r="DB20" s="626"/>
      <c r="DC20" s="626"/>
      <c r="DD20" s="632">
        <v>2315347</v>
      </c>
      <c r="DE20" s="624"/>
      <c r="DF20" s="624"/>
      <c r="DG20" s="624"/>
      <c r="DH20" s="624"/>
      <c r="DI20" s="624"/>
      <c r="DJ20" s="624"/>
      <c r="DK20" s="624"/>
      <c r="DL20" s="624"/>
      <c r="DM20" s="624"/>
      <c r="DN20" s="624"/>
      <c r="DO20" s="624"/>
      <c r="DP20" s="625"/>
      <c r="DQ20" s="632">
        <v>11295904</v>
      </c>
      <c r="DR20" s="624"/>
      <c r="DS20" s="624"/>
      <c r="DT20" s="624"/>
      <c r="DU20" s="624"/>
      <c r="DV20" s="624"/>
      <c r="DW20" s="624"/>
      <c r="DX20" s="624"/>
      <c r="DY20" s="624"/>
      <c r="DZ20" s="624"/>
      <c r="EA20" s="624"/>
      <c r="EB20" s="624"/>
      <c r="EC20" s="633"/>
    </row>
    <row r="21" spans="2:133" ht="11.25" customHeight="1" x14ac:dyDescent="0.15">
      <c r="B21" s="620" t="s">
        <v>256</v>
      </c>
      <c r="C21" s="621"/>
      <c r="D21" s="621"/>
      <c r="E21" s="621"/>
      <c r="F21" s="621"/>
      <c r="G21" s="621"/>
      <c r="H21" s="621"/>
      <c r="I21" s="621"/>
      <c r="J21" s="621"/>
      <c r="K21" s="621"/>
      <c r="L21" s="621"/>
      <c r="M21" s="621"/>
      <c r="N21" s="621"/>
      <c r="O21" s="621"/>
      <c r="P21" s="621"/>
      <c r="Q21" s="622"/>
      <c r="R21" s="623">
        <v>6307</v>
      </c>
      <c r="S21" s="624"/>
      <c r="T21" s="624"/>
      <c r="U21" s="624"/>
      <c r="V21" s="624"/>
      <c r="W21" s="624"/>
      <c r="X21" s="624"/>
      <c r="Y21" s="625"/>
      <c r="Z21" s="626">
        <v>0</v>
      </c>
      <c r="AA21" s="626"/>
      <c r="AB21" s="626"/>
      <c r="AC21" s="626"/>
      <c r="AD21" s="627">
        <v>6307</v>
      </c>
      <c r="AE21" s="627"/>
      <c r="AF21" s="627"/>
      <c r="AG21" s="627"/>
      <c r="AH21" s="627"/>
      <c r="AI21" s="627"/>
      <c r="AJ21" s="627"/>
      <c r="AK21" s="627"/>
      <c r="AL21" s="628">
        <v>0.1</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v>8484</v>
      </c>
      <c r="BH21" s="624"/>
      <c r="BI21" s="624"/>
      <c r="BJ21" s="624"/>
      <c r="BK21" s="624"/>
      <c r="BL21" s="624"/>
      <c r="BM21" s="624"/>
      <c r="BN21" s="625"/>
      <c r="BO21" s="626">
        <v>0.2</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258</v>
      </c>
      <c r="C22" s="621"/>
      <c r="D22" s="621"/>
      <c r="E22" s="621"/>
      <c r="F22" s="621"/>
      <c r="G22" s="621"/>
      <c r="H22" s="621"/>
      <c r="I22" s="621"/>
      <c r="J22" s="621"/>
      <c r="K22" s="621"/>
      <c r="L22" s="621"/>
      <c r="M22" s="621"/>
      <c r="N22" s="621"/>
      <c r="O22" s="621"/>
      <c r="P22" s="621"/>
      <c r="Q22" s="622"/>
      <c r="R22" s="623">
        <v>31439</v>
      </c>
      <c r="S22" s="624"/>
      <c r="T22" s="624"/>
      <c r="U22" s="624"/>
      <c r="V22" s="624"/>
      <c r="W22" s="624"/>
      <c r="X22" s="624"/>
      <c r="Y22" s="625"/>
      <c r="Z22" s="626">
        <v>0.2</v>
      </c>
      <c r="AA22" s="626"/>
      <c r="AB22" s="626"/>
      <c r="AC22" s="626"/>
      <c r="AD22" s="627" t="s">
        <v>108</v>
      </c>
      <c r="AE22" s="627"/>
      <c r="AF22" s="627"/>
      <c r="AG22" s="627"/>
      <c r="AH22" s="627"/>
      <c r="AI22" s="627"/>
      <c r="AJ22" s="627"/>
      <c r="AK22" s="627"/>
      <c r="AL22" s="628" t="s">
        <v>108</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261</v>
      </c>
      <c r="C23" s="621"/>
      <c r="D23" s="621"/>
      <c r="E23" s="621"/>
      <c r="F23" s="621"/>
      <c r="G23" s="621"/>
      <c r="H23" s="621"/>
      <c r="I23" s="621"/>
      <c r="J23" s="621"/>
      <c r="K23" s="621"/>
      <c r="L23" s="621"/>
      <c r="M23" s="621"/>
      <c r="N23" s="621"/>
      <c r="O23" s="621"/>
      <c r="P23" s="621"/>
      <c r="Q23" s="622"/>
      <c r="R23" s="623">
        <v>170638</v>
      </c>
      <c r="S23" s="624"/>
      <c r="T23" s="624"/>
      <c r="U23" s="624"/>
      <c r="V23" s="624"/>
      <c r="W23" s="624"/>
      <c r="X23" s="624"/>
      <c r="Y23" s="625"/>
      <c r="Z23" s="626">
        <v>1.1000000000000001</v>
      </c>
      <c r="AA23" s="626"/>
      <c r="AB23" s="626"/>
      <c r="AC23" s="626"/>
      <c r="AD23" s="627">
        <v>20053</v>
      </c>
      <c r="AE23" s="627"/>
      <c r="AF23" s="627"/>
      <c r="AG23" s="627"/>
      <c r="AH23" s="627"/>
      <c r="AI23" s="627"/>
      <c r="AJ23" s="627"/>
      <c r="AK23" s="627"/>
      <c r="AL23" s="628">
        <v>0.2</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t="s">
        <v>108</v>
      </c>
      <c r="BH23" s="624"/>
      <c r="BI23" s="624"/>
      <c r="BJ23" s="624"/>
      <c r="BK23" s="624"/>
      <c r="BL23" s="624"/>
      <c r="BM23" s="624"/>
      <c r="BN23" s="625"/>
      <c r="BO23" s="626" t="s">
        <v>108</v>
      </c>
      <c r="BP23" s="626"/>
      <c r="BQ23" s="626"/>
      <c r="BR23" s="626"/>
      <c r="BS23" s="632" t="s">
        <v>108</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x14ac:dyDescent="0.15">
      <c r="B24" s="620" t="s">
        <v>268</v>
      </c>
      <c r="C24" s="621"/>
      <c r="D24" s="621"/>
      <c r="E24" s="621"/>
      <c r="F24" s="621"/>
      <c r="G24" s="621"/>
      <c r="H24" s="621"/>
      <c r="I24" s="621"/>
      <c r="J24" s="621"/>
      <c r="K24" s="621"/>
      <c r="L24" s="621"/>
      <c r="M24" s="621"/>
      <c r="N24" s="621"/>
      <c r="O24" s="621"/>
      <c r="P24" s="621"/>
      <c r="Q24" s="622"/>
      <c r="R24" s="623">
        <v>77206</v>
      </c>
      <c r="S24" s="624"/>
      <c r="T24" s="624"/>
      <c r="U24" s="624"/>
      <c r="V24" s="624"/>
      <c r="W24" s="624"/>
      <c r="X24" s="624"/>
      <c r="Y24" s="625"/>
      <c r="Z24" s="626">
        <v>0.5</v>
      </c>
      <c r="AA24" s="626"/>
      <c r="AB24" s="626"/>
      <c r="AC24" s="626"/>
      <c r="AD24" s="627" t="s">
        <v>108</v>
      </c>
      <c r="AE24" s="627"/>
      <c r="AF24" s="627"/>
      <c r="AG24" s="627"/>
      <c r="AH24" s="627"/>
      <c r="AI24" s="627"/>
      <c r="AJ24" s="627"/>
      <c r="AK24" s="627"/>
      <c r="AL24" s="628" t="s">
        <v>108</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5473415</v>
      </c>
      <c r="CS24" s="613"/>
      <c r="CT24" s="613"/>
      <c r="CU24" s="613"/>
      <c r="CV24" s="613"/>
      <c r="CW24" s="613"/>
      <c r="CX24" s="613"/>
      <c r="CY24" s="614"/>
      <c r="CZ24" s="650">
        <v>36.5</v>
      </c>
      <c r="DA24" s="651"/>
      <c r="DB24" s="651"/>
      <c r="DC24" s="652"/>
      <c r="DD24" s="649">
        <v>3980788</v>
      </c>
      <c r="DE24" s="613"/>
      <c r="DF24" s="613"/>
      <c r="DG24" s="613"/>
      <c r="DH24" s="613"/>
      <c r="DI24" s="613"/>
      <c r="DJ24" s="613"/>
      <c r="DK24" s="614"/>
      <c r="DL24" s="649">
        <v>3978160</v>
      </c>
      <c r="DM24" s="613"/>
      <c r="DN24" s="613"/>
      <c r="DO24" s="613"/>
      <c r="DP24" s="613"/>
      <c r="DQ24" s="613"/>
      <c r="DR24" s="613"/>
      <c r="DS24" s="613"/>
      <c r="DT24" s="613"/>
      <c r="DU24" s="613"/>
      <c r="DV24" s="614"/>
      <c r="DW24" s="617">
        <v>36.6</v>
      </c>
      <c r="DX24" s="618"/>
      <c r="DY24" s="618"/>
      <c r="DZ24" s="618"/>
      <c r="EA24" s="618"/>
      <c r="EB24" s="618"/>
      <c r="EC24" s="619"/>
    </row>
    <row r="25" spans="2:133" ht="11.25" customHeight="1" x14ac:dyDescent="0.15">
      <c r="B25" s="620" t="s">
        <v>271</v>
      </c>
      <c r="C25" s="621"/>
      <c r="D25" s="621"/>
      <c r="E25" s="621"/>
      <c r="F25" s="621"/>
      <c r="G25" s="621"/>
      <c r="H25" s="621"/>
      <c r="I25" s="621"/>
      <c r="J25" s="621"/>
      <c r="K25" s="621"/>
      <c r="L25" s="621"/>
      <c r="M25" s="621"/>
      <c r="N25" s="621"/>
      <c r="O25" s="621"/>
      <c r="P25" s="621"/>
      <c r="Q25" s="622"/>
      <c r="R25" s="623">
        <v>1315411</v>
      </c>
      <c r="S25" s="624"/>
      <c r="T25" s="624"/>
      <c r="U25" s="624"/>
      <c r="V25" s="624"/>
      <c r="W25" s="624"/>
      <c r="X25" s="624"/>
      <c r="Y25" s="625"/>
      <c r="Z25" s="626">
        <v>8.1999999999999993</v>
      </c>
      <c r="AA25" s="626"/>
      <c r="AB25" s="626"/>
      <c r="AC25" s="626"/>
      <c r="AD25" s="627" t="s">
        <v>108</v>
      </c>
      <c r="AE25" s="627"/>
      <c r="AF25" s="627"/>
      <c r="AG25" s="627"/>
      <c r="AH25" s="627"/>
      <c r="AI25" s="627"/>
      <c r="AJ25" s="627"/>
      <c r="AK25" s="627"/>
      <c r="AL25" s="628" t="s">
        <v>108</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2349660</v>
      </c>
      <c r="CS25" s="655"/>
      <c r="CT25" s="655"/>
      <c r="CU25" s="655"/>
      <c r="CV25" s="655"/>
      <c r="CW25" s="655"/>
      <c r="CX25" s="655"/>
      <c r="CY25" s="656"/>
      <c r="CZ25" s="657">
        <v>15.7</v>
      </c>
      <c r="DA25" s="658"/>
      <c r="DB25" s="658"/>
      <c r="DC25" s="659"/>
      <c r="DD25" s="632">
        <v>2140743</v>
      </c>
      <c r="DE25" s="655"/>
      <c r="DF25" s="655"/>
      <c r="DG25" s="655"/>
      <c r="DH25" s="655"/>
      <c r="DI25" s="655"/>
      <c r="DJ25" s="655"/>
      <c r="DK25" s="656"/>
      <c r="DL25" s="632">
        <v>2138115</v>
      </c>
      <c r="DM25" s="655"/>
      <c r="DN25" s="655"/>
      <c r="DO25" s="655"/>
      <c r="DP25" s="655"/>
      <c r="DQ25" s="655"/>
      <c r="DR25" s="655"/>
      <c r="DS25" s="655"/>
      <c r="DT25" s="655"/>
      <c r="DU25" s="655"/>
      <c r="DV25" s="656"/>
      <c r="DW25" s="628">
        <v>19.600000000000001</v>
      </c>
      <c r="DX25" s="653"/>
      <c r="DY25" s="653"/>
      <c r="DZ25" s="653"/>
      <c r="EA25" s="653"/>
      <c r="EB25" s="653"/>
      <c r="EC25" s="654"/>
    </row>
    <row r="26" spans="2:133" ht="11.25" customHeight="1" x14ac:dyDescent="0.15">
      <c r="B26" s="660" t="s">
        <v>274</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1431010</v>
      </c>
      <c r="CS26" s="624"/>
      <c r="CT26" s="624"/>
      <c r="CU26" s="624"/>
      <c r="CV26" s="624"/>
      <c r="CW26" s="624"/>
      <c r="CX26" s="624"/>
      <c r="CY26" s="625"/>
      <c r="CZ26" s="657">
        <v>9.6</v>
      </c>
      <c r="DA26" s="658"/>
      <c r="DB26" s="658"/>
      <c r="DC26" s="659"/>
      <c r="DD26" s="632">
        <v>1271615</v>
      </c>
      <c r="DE26" s="624"/>
      <c r="DF26" s="624"/>
      <c r="DG26" s="624"/>
      <c r="DH26" s="624"/>
      <c r="DI26" s="624"/>
      <c r="DJ26" s="624"/>
      <c r="DK26" s="625"/>
      <c r="DL26" s="632" t="s">
        <v>207</v>
      </c>
      <c r="DM26" s="624"/>
      <c r="DN26" s="624"/>
      <c r="DO26" s="624"/>
      <c r="DP26" s="624"/>
      <c r="DQ26" s="624"/>
      <c r="DR26" s="624"/>
      <c r="DS26" s="624"/>
      <c r="DT26" s="624"/>
      <c r="DU26" s="624"/>
      <c r="DV26" s="625"/>
      <c r="DW26" s="628" t="s">
        <v>207</v>
      </c>
      <c r="DX26" s="653"/>
      <c r="DY26" s="653"/>
      <c r="DZ26" s="653"/>
      <c r="EA26" s="653"/>
      <c r="EB26" s="653"/>
      <c r="EC26" s="654"/>
    </row>
    <row r="27" spans="2:133" ht="11.25" customHeight="1" x14ac:dyDescent="0.15">
      <c r="B27" s="620" t="s">
        <v>277</v>
      </c>
      <c r="C27" s="621"/>
      <c r="D27" s="621"/>
      <c r="E27" s="621"/>
      <c r="F27" s="621"/>
      <c r="G27" s="621"/>
      <c r="H27" s="621"/>
      <c r="I27" s="621"/>
      <c r="J27" s="621"/>
      <c r="K27" s="621"/>
      <c r="L27" s="621"/>
      <c r="M27" s="621"/>
      <c r="N27" s="621"/>
      <c r="O27" s="621"/>
      <c r="P27" s="621"/>
      <c r="Q27" s="622"/>
      <c r="R27" s="623">
        <v>950665</v>
      </c>
      <c r="S27" s="624"/>
      <c r="T27" s="624"/>
      <c r="U27" s="624"/>
      <c r="V27" s="624"/>
      <c r="W27" s="624"/>
      <c r="X27" s="624"/>
      <c r="Y27" s="625"/>
      <c r="Z27" s="626">
        <v>5.9</v>
      </c>
      <c r="AA27" s="626"/>
      <c r="AB27" s="626"/>
      <c r="AC27" s="626"/>
      <c r="AD27" s="627" t="s">
        <v>108</v>
      </c>
      <c r="AE27" s="627"/>
      <c r="AF27" s="627"/>
      <c r="AG27" s="627"/>
      <c r="AH27" s="627"/>
      <c r="AI27" s="627"/>
      <c r="AJ27" s="627"/>
      <c r="AK27" s="627"/>
      <c r="AL27" s="628" t="s">
        <v>108</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5167722</v>
      </c>
      <c r="BH27" s="624"/>
      <c r="BI27" s="624"/>
      <c r="BJ27" s="624"/>
      <c r="BK27" s="624"/>
      <c r="BL27" s="624"/>
      <c r="BM27" s="624"/>
      <c r="BN27" s="625"/>
      <c r="BO27" s="626">
        <v>100</v>
      </c>
      <c r="BP27" s="626"/>
      <c r="BQ27" s="626"/>
      <c r="BR27" s="626"/>
      <c r="BS27" s="632" t="s">
        <v>108</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2007508</v>
      </c>
      <c r="CS27" s="655"/>
      <c r="CT27" s="655"/>
      <c r="CU27" s="655"/>
      <c r="CV27" s="655"/>
      <c r="CW27" s="655"/>
      <c r="CX27" s="655"/>
      <c r="CY27" s="656"/>
      <c r="CZ27" s="657">
        <v>13.4</v>
      </c>
      <c r="DA27" s="658"/>
      <c r="DB27" s="658"/>
      <c r="DC27" s="659"/>
      <c r="DD27" s="632">
        <v>750057</v>
      </c>
      <c r="DE27" s="655"/>
      <c r="DF27" s="655"/>
      <c r="DG27" s="655"/>
      <c r="DH27" s="655"/>
      <c r="DI27" s="655"/>
      <c r="DJ27" s="655"/>
      <c r="DK27" s="656"/>
      <c r="DL27" s="632">
        <v>750057</v>
      </c>
      <c r="DM27" s="655"/>
      <c r="DN27" s="655"/>
      <c r="DO27" s="655"/>
      <c r="DP27" s="655"/>
      <c r="DQ27" s="655"/>
      <c r="DR27" s="655"/>
      <c r="DS27" s="655"/>
      <c r="DT27" s="655"/>
      <c r="DU27" s="655"/>
      <c r="DV27" s="656"/>
      <c r="DW27" s="628">
        <v>6.9</v>
      </c>
      <c r="DX27" s="653"/>
      <c r="DY27" s="653"/>
      <c r="DZ27" s="653"/>
      <c r="EA27" s="653"/>
      <c r="EB27" s="653"/>
      <c r="EC27" s="654"/>
    </row>
    <row r="28" spans="2:133" ht="11.25" customHeight="1" x14ac:dyDescent="0.15">
      <c r="B28" s="620" t="s">
        <v>280</v>
      </c>
      <c r="C28" s="621"/>
      <c r="D28" s="621"/>
      <c r="E28" s="621"/>
      <c r="F28" s="621"/>
      <c r="G28" s="621"/>
      <c r="H28" s="621"/>
      <c r="I28" s="621"/>
      <c r="J28" s="621"/>
      <c r="K28" s="621"/>
      <c r="L28" s="621"/>
      <c r="M28" s="621"/>
      <c r="N28" s="621"/>
      <c r="O28" s="621"/>
      <c r="P28" s="621"/>
      <c r="Q28" s="622"/>
      <c r="R28" s="623">
        <v>91454</v>
      </c>
      <c r="S28" s="624"/>
      <c r="T28" s="624"/>
      <c r="U28" s="624"/>
      <c r="V28" s="624"/>
      <c r="W28" s="624"/>
      <c r="X28" s="624"/>
      <c r="Y28" s="625"/>
      <c r="Z28" s="626">
        <v>0.6</v>
      </c>
      <c r="AA28" s="626"/>
      <c r="AB28" s="626"/>
      <c r="AC28" s="626"/>
      <c r="AD28" s="627">
        <v>8578</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1116247</v>
      </c>
      <c r="CS28" s="624"/>
      <c r="CT28" s="624"/>
      <c r="CU28" s="624"/>
      <c r="CV28" s="624"/>
      <c r="CW28" s="624"/>
      <c r="CX28" s="624"/>
      <c r="CY28" s="625"/>
      <c r="CZ28" s="657">
        <v>7.5</v>
      </c>
      <c r="DA28" s="658"/>
      <c r="DB28" s="658"/>
      <c r="DC28" s="659"/>
      <c r="DD28" s="632">
        <v>1089988</v>
      </c>
      <c r="DE28" s="624"/>
      <c r="DF28" s="624"/>
      <c r="DG28" s="624"/>
      <c r="DH28" s="624"/>
      <c r="DI28" s="624"/>
      <c r="DJ28" s="624"/>
      <c r="DK28" s="625"/>
      <c r="DL28" s="632">
        <v>1089988</v>
      </c>
      <c r="DM28" s="624"/>
      <c r="DN28" s="624"/>
      <c r="DO28" s="624"/>
      <c r="DP28" s="624"/>
      <c r="DQ28" s="624"/>
      <c r="DR28" s="624"/>
      <c r="DS28" s="624"/>
      <c r="DT28" s="624"/>
      <c r="DU28" s="624"/>
      <c r="DV28" s="625"/>
      <c r="DW28" s="628">
        <v>10</v>
      </c>
      <c r="DX28" s="653"/>
      <c r="DY28" s="653"/>
      <c r="DZ28" s="653"/>
      <c r="EA28" s="653"/>
      <c r="EB28" s="653"/>
      <c r="EC28" s="654"/>
    </row>
    <row r="29" spans="2:133" ht="11.25" customHeight="1" x14ac:dyDescent="0.15">
      <c r="B29" s="620" t="s">
        <v>282</v>
      </c>
      <c r="C29" s="621"/>
      <c r="D29" s="621"/>
      <c r="E29" s="621"/>
      <c r="F29" s="621"/>
      <c r="G29" s="621"/>
      <c r="H29" s="621"/>
      <c r="I29" s="621"/>
      <c r="J29" s="621"/>
      <c r="K29" s="621"/>
      <c r="L29" s="621"/>
      <c r="M29" s="621"/>
      <c r="N29" s="621"/>
      <c r="O29" s="621"/>
      <c r="P29" s="621"/>
      <c r="Q29" s="622"/>
      <c r="R29" s="623">
        <v>28226</v>
      </c>
      <c r="S29" s="624"/>
      <c r="T29" s="624"/>
      <c r="U29" s="624"/>
      <c r="V29" s="624"/>
      <c r="W29" s="624"/>
      <c r="X29" s="624"/>
      <c r="Y29" s="625"/>
      <c r="Z29" s="626">
        <v>0.2</v>
      </c>
      <c r="AA29" s="626"/>
      <c r="AB29" s="626"/>
      <c r="AC29" s="626"/>
      <c r="AD29" s="627" t="s">
        <v>108</v>
      </c>
      <c r="AE29" s="627"/>
      <c r="AF29" s="627"/>
      <c r="AG29" s="627"/>
      <c r="AH29" s="627"/>
      <c r="AI29" s="627"/>
      <c r="AJ29" s="627"/>
      <c r="AK29" s="627"/>
      <c r="AL29" s="628" t="s">
        <v>108</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1116247</v>
      </c>
      <c r="CS29" s="655"/>
      <c r="CT29" s="655"/>
      <c r="CU29" s="655"/>
      <c r="CV29" s="655"/>
      <c r="CW29" s="655"/>
      <c r="CX29" s="655"/>
      <c r="CY29" s="656"/>
      <c r="CZ29" s="657">
        <v>7.5</v>
      </c>
      <c r="DA29" s="658"/>
      <c r="DB29" s="658"/>
      <c r="DC29" s="659"/>
      <c r="DD29" s="632">
        <v>1089988</v>
      </c>
      <c r="DE29" s="655"/>
      <c r="DF29" s="655"/>
      <c r="DG29" s="655"/>
      <c r="DH29" s="655"/>
      <c r="DI29" s="655"/>
      <c r="DJ29" s="655"/>
      <c r="DK29" s="656"/>
      <c r="DL29" s="632">
        <v>1089988</v>
      </c>
      <c r="DM29" s="655"/>
      <c r="DN29" s="655"/>
      <c r="DO29" s="655"/>
      <c r="DP29" s="655"/>
      <c r="DQ29" s="655"/>
      <c r="DR29" s="655"/>
      <c r="DS29" s="655"/>
      <c r="DT29" s="655"/>
      <c r="DU29" s="655"/>
      <c r="DV29" s="656"/>
      <c r="DW29" s="628">
        <v>10</v>
      </c>
      <c r="DX29" s="653"/>
      <c r="DY29" s="653"/>
      <c r="DZ29" s="653"/>
      <c r="EA29" s="653"/>
      <c r="EB29" s="653"/>
      <c r="EC29" s="654"/>
    </row>
    <row r="30" spans="2:133" ht="11.25" customHeight="1" x14ac:dyDescent="0.15">
      <c r="B30" s="620" t="s">
        <v>287</v>
      </c>
      <c r="C30" s="621"/>
      <c r="D30" s="621"/>
      <c r="E30" s="621"/>
      <c r="F30" s="621"/>
      <c r="G30" s="621"/>
      <c r="H30" s="621"/>
      <c r="I30" s="621"/>
      <c r="J30" s="621"/>
      <c r="K30" s="621"/>
      <c r="L30" s="621"/>
      <c r="M30" s="621"/>
      <c r="N30" s="621"/>
      <c r="O30" s="621"/>
      <c r="P30" s="621"/>
      <c r="Q30" s="622"/>
      <c r="R30" s="623">
        <v>253234</v>
      </c>
      <c r="S30" s="624"/>
      <c r="T30" s="624"/>
      <c r="U30" s="624"/>
      <c r="V30" s="624"/>
      <c r="W30" s="624"/>
      <c r="X30" s="624"/>
      <c r="Y30" s="625"/>
      <c r="Z30" s="626">
        <v>1.6</v>
      </c>
      <c r="AA30" s="626"/>
      <c r="AB30" s="626"/>
      <c r="AC30" s="626"/>
      <c r="AD30" s="627">
        <v>6102</v>
      </c>
      <c r="AE30" s="627"/>
      <c r="AF30" s="627"/>
      <c r="AG30" s="627"/>
      <c r="AH30" s="627"/>
      <c r="AI30" s="627"/>
      <c r="AJ30" s="627"/>
      <c r="AK30" s="627"/>
      <c r="AL30" s="628">
        <v>0.1</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98.7</v>
      </c>
      <c r="BH30" s="682"/>
      <c r="BI30" s="682"/>
      <c r="BJ30" s="682"/>
      <c r="BK30" s="682"/>
      <c r="BL30" s="682"/>
      <c r="BM30" s="618">
        <v>94.5</v>
      </c>
      <c r="BN30" s="682"/>
      <c r="BO30" s="682"/>
      <c r="BP30" s="682"/>
      <c r="BQ30" s="683"/>
      <c r="BR30" s="681">
        <v>98.6</v>
      </c>
      <c r="BS30" s="682"/>
      <c r="BT30" s="682"/>
      <c r="BU30" s="682"/>
      <c r="BV30" s="682"/>
      <c r="BW30" s="682"/>
      <c r="BX30" s="618">
        <v>94.9</v>
      </c>
      <c r="BY30" s="682"/>
      <c r="BZ30" s="682"/>
      <c r="CA30" s="682"/>
      <c r="CB30" s="683"/>
      <c r="CD30" s="686"/>
      <c r="CE30" s="687"/>
      <c r="CF30" s="637" t="s">
        <v>290</v>
      </c>
      <c r="CG30" s="638"/>
      <c r="CH30" s="638"/>
      <c r="CI30" s="638"/>
      <c r="CJ30" s="638"/>
      <c r="CK30" s="638"/>
      <c r="CL30" s="638"/>
      <c r="CM30" s="638"/>
      <c r="CN30" s="638"/>
      <c r="CO30" s="638"/>
      <c r="CP30" s="638"/>
      <c r="CQ30" s="639"/>
      <c r="CR30" s="623">
        <v>986598</v>
      </c>
      <c r="CS30" s="624"/>
      <c r="CT30" s="624"/>
      <c r="CU30" s="624"/>
      <c r="CV30" s="624"/>
      <c r="CW30" s="624"/>
      <c r="CX30" s="624"/>
      <c r="CY30" s="625"/>
      <c r="CZ30" s="657">
        <v>6.6</v>
      </c>
      <c r="DA30" s="658"/>
      <c r="DB30" s="658"/>
      <c r="DC30" s="659"/>
      <c r="DD30" s="632">
        <v>960920</v>
      </c>
      <c r="DE30" s="624"/>
      <c r="DF30" s="624"/>
      <c r="DG30" s="624"/>
      <c r="DH30" s="624"/>
      <c r="DI30" s="624"/>
      <c r="DJ30" s="624"/>
      <c r="DK30" s="625"/>
      <c r="DL30" s="632">
        <v>960920</v>
      </c>
      <c r="DM30" s="624"/>
      <c r="DN30" s="624"/>
      <c r="DO30" s="624"/>
      <c r="DP30" s="624"/>
      <c r="DQ30" s="624"/>
      <c r="DR30" s="624"/>
      <c r="DS30" s="624"/>
      <c r="DT30" s="624"/>
      <c r="DU30" s="624"/>
      <c r="DV30" s="625"/>
      <c r="DW30" s="628">
        <v>8.8000000000000007</v>
      </c>
      <c r="DX30" s="653"/>
      <c r="DY30" s="653"/>
      <c r="DZ30" s="653"/>
      <c r="EA30" s="653"/>
      <c r="EB30" s="653"/>
      <c r="EC30" s="654"/>
    </row>
    <row r="31" spans="2:133" ht="11.25" customHeight="1" x14ac:dyDescent="0.15">
      <c r="B31" s="620" t="s">
        <v>291</v>
      </c>
      <c r="C31" s="621"/>
      <c r="D31" s="621"/>
      <c r="E31" s="621"/>
      <c r="F31" s="621"/>
      <c r="G31" s="621"/>
      <c r="H31" s="621"/>
      <c r="I31" s="621"/>
      <c r="J31" s="621"/>
      <c r="K31" s="621"/>
      <c r="L31" s="621"/>
      <c r="M31" s="621"/>
      <c r="N31" s="621"/>
      <c r="O31" s="621"/>
      <c r="P31" s="621"/>
      <c r="Q31" s="622"/>
      <c r="R31" s="623">
        <v>936130</v>
      </c>
      <c r="S31" s="624"/>
      <c r="T31" s="624"/>
      <c r="U31" s="624"/>
      <c r="V31" s="624"/>
      <c r="W31" s="624"/>
      <c r="X31" s="624"/>
      <c r="Y31" s="625"/>
      <c r="Z31" s="626">
        <v>5.8</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99</v>
      </c>
      <c r="BH31" s="655"/>
      <c r="BI31" s="655"/>
      <c r="BJ31" s="655"/>
      <c r="BK31" s="655"/>
      <c r="BL31" s="655"/>
      <c r="BM31" s="629">
        <v>97.4</v>
      </c>
      <c r="BN31" s="679"/>
      <c r="BO31" s="679"/>
      <c r="BP31" s="679"/>
      <c r="BQ31" s="680"/>
      <c r="BR31" s="678">
        <v>99</v>
      </c>
      <c r="BS31" s="655"/>
      <c r="BT31" s="655"/>
      <c r="BU31" s="655"/>
      <c r="BV31" s="655"/>
      <c r="BW31" s="655"/>
      <c r="BX31" s="629">
        <v>97.4</v>
      </c>
      <c r="BY31" s="679"/>
      <c r="BZ31" s="679"/>
      <c r="CA31" s="679"/>
      <c r="CB31" s="680"/>
      <c r="CD31" s="686"/>
      <c r="CE31" s="687"/>
      <c r="CF31" s="637" t="s">
        <v>294</v>
      </c>
      <c r="CG31" s="638"/>
      <c r="CH31" s="638"/>
      <c r="CI31" s="638"/>
      <c r="CJ31" s="638"/>
      <c r="CK31" s="638"/>
      <c r="CL31" s="638"/>
      <c r="CM31" s="638"/>
      <c r="CN31" s="638"/>
      <c r="CO31" s="638"/>
      <c r="CP31" s="638"/>
      <c r="CQ31" s="639"/>
      <c r="CR31" s="623">
        <v>129649</v>
      </c>
      <c r="CS31" s="655"/>
      <c r="CT31" s="655"/>
      <c r="CU31" s="655"/>
      <c r="CV31" s="655"/>
      <c r="CW31" s="655"/>
      <c r="CX31" s="655"/>
      <c r="CY31" s="656"/>
      <c r="CZ31" s="657">
        <v>0.9</v>
      </c>
      <c r="DA31" s="658"/>
      <c r="DB31" s="658"/>
      <c r="DC31" s="659"/>
      <c r="DD31" s="632">
        <v>129068</v>
      </c>
      <c r="DE31" s="655"/>
      <c r="DF31" s="655"/>
      <c r="DG31" s="655"/>
      <c r="DH31" s="655"/>
      <c r="DI31" s="655"/>
      <c r="DJ31" s="655"/>
      <c r="DK31" s="656"/>
      <c r="DL31" s="632">
        <v>129068</v>
      </c>
      <c r="DM31" s="655"/>
      <c r="DN31" s="655"/>
      <c r="DO31" s="655"/>
      <c r="DP31" s="655"/>
      <c r="DQ31" s="655"/>
      <c r="DR31" s="655"/>
      <c r="DS31" s="655"/>
      <c r="DT31" s="655"/>
      <c r="DU31" s="655"/>
      <c r="DV31" s="656"/>
      <c r="DW31" s="628">
        <v>1.2</v>
      </c>
      <c r="DX31" s="653"/>
      <c r="DY31" s="653"/>
      <c r="DZ31" s="653"/>
      <c r="EA31" s="653"/>
      <c r="EB31" s="653"/>
      <c r="EC31" s="654"/>
    </row>
    <row r="32" spans="2:133" ht="11.25" customHeight="1" x14ac:dyDescent="0.15">
      <c r="B32" s="620" t="s">
        <v>295</v>
      </c>
      <c r="C32" s="621"/>
      <c r="D32" s="621"/>
      <c r="E32" s="621"/>
      <c r="F32" s="621"/>
      <c r="G32" s="621"/>
      <c r="H32" s="621"/>
      <c r="I32" s="621"/>
      <c r="J32" s="621"/>
      <c r="K32" s="621"/>
      <c r="L32" s="621"/>
      <c r="M32" s="621"/>
      <c r="N32" s="621"/>
      <c r="O32" s="621"/>
      <c r="P32" s="621"/>
      <c r="Q32" s="622"/>
      <c r="R32" s="623">
        <v>511029</v>
      </c>
      <c r="S32" s="624"/>
      <c r="T32" s="624"/>
      <c r="U32" s="624"/>
      <c r="V32" s="624"/>
      <c r="W32" s="624"/>
      <c r="X32" s="624"/>
      <c r="Y32" s="625"/>
      <c r="Z32" s="626">
        <v>3.2</v>
      </c>
      <c r="AA32" s="626"/>
      <c r="AB32" s="626"/>
      <c r="AC32" s="626"/>
      <c r="AD32" s="627">
        <v>320</v>
      </c>
      <c r="AE32" s="627"/>
      <c r="AF32" s="627"/>
      <c r="AG32" s="627"/>
      <c r="AH32" s="627"/>
      <c r="AI32" s="627"/>
      <c r="AJ32" s="627"/>
      <c r="AK32" s="627"/>
      <c r="AL32" s="628">
        <v>0</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98.4</v>
      </c>
      <c r="BH32" s="691"/>
      <c r="BI32" s="691"/>
      <c r="BJ32" s="691"/>
      <c r="BK32" s="691"/>
      <c r="BL32" s="691"/>
      <c r="BM32" s="692">
        <v>92.4</v>
      </c>
      <c r="BN32" s="691"/>
      <c r="BO32" s="691"/>
      <c r="BP32" s="691"/>
      <c r="BQ32" s="693"/>
      <c r="BR32" s="690">
        <v>98.3</v>
      </c>
      <c r="BS32" s="691"/>
      <c r="BT32" s="691"/>
      <c r="BU32" s="691"/>
      <c r="BV32" s="691"/>
      <c r="BW32" s="691"/>
      <c r="BX32" s="692">
        <v>92.9</v>
      </c>
      <c r="BY32" s="691"/>
      <c r="BZ32" s="691"/>
      <c r="CA32" s="691"/>
      <c r="CB32" s="693"/>
      <c r="CD32" s="688"/>
      <c r="CE32" s="689"/>
      <c r="CF32" s="637" t="s">
        <v>297</v>
      </c>
      <c r="CG32" s="638"/>
      <c r="CH32" s="638"/>
      <c r="CI32" s="638"/>
      <c r="CJ32" s="638"/>
      <c r="CK32" s="638"/>
      <c r="CL32" s="638"/>
      <c r="CM32" s="638"/>
      <c r="CN32" s="638"/>
      <c r="CO32" s="638"/>
      <c r="CP32" s="638"/>
      <c r="CQ32" s="639"/>
      <c r="CR32" s="623" t="s">
        <v>108</v>
      </c>
      <c r="CS32" s="624"/>
      <c r="CT32" s="624"/>
      <c r="CU32" s="624"/>
      <c r="CV32" s="624"/>
      <c r="CW32" s="624"/>
      <c r="CX32" s="624"/>
      <c r="CY32" s="625"/>
      <c r="CZ32" s="657" t="s">
        <v>108</v>
      </c>
      <c r="DA32" s="658"/>
      <c r="DB32" s="658"/>
      <c r="DC32" s="659"/>
      <c r="DD32" s="632" t="s">
        <v>108</v>
      </c>
      <c r="DE32" s="624"/>
      <c r="DF32" s="624"/>
      <c r="DG32" s="624"/>
      <c r="DH32" s="624"/>
      <c r="DI32" s="624"/>
      <c r="DJ32" s="624"/>
      <c r="DK32" s="625"/>
      <c r="DL32" s="632" t="s">
        <v>108</v>
      </c>
      <c r="DM32" s="624"/>
      <c r="DN32" s="624"/>
      <c r="DO32" s="624"/>
      <c r="DP32" s="624"/>
      <c r="DQ32" s="624"/>
      <c r="DR32" s="624"/>
      <c r="DS32" s="624"/>
      <c r="DT32" s="624"/>
      <c r="DU32" s="624"/>
      <c r="DV32" s="625"/>
      <c r="DW32" s="628" t="s">
        <v>108</v>
      </c>
      <c r="DX32" s="653"/>
      <c r="DY32" s="653"/>
      <c r="DZ32" s="653"/>
      <c r="EA32" s="653"/>
      <c r="EB32" s="653"/>
      <c r="EC32" s="654"/>
    </row>
    <row r="33" spans="2:133" ht="11.25" customHeight="1" x14ac:dyDescent="0.15">
      <c r="B33" s="620" t="s">
        <v>298</v>
      </c>
      <c r="C33" s="621"/>
      <c r="D33" s="621"/>
      <c r="E33" s="621"/>
      <c r="F33" s="621"/>
      <c r="G33" s="621"/>
      <c r="H33" s="621"/>
      <c r="I33" s="621"/>
      <c r="J33" s="621"/>
      <c r="K33" s="621"/>
      <c r="L33" s="621"/>
      <c r="M33" s="621"/>
      <c r="N33" s="621"/>
      <c r="O33" s="621"/>
      <c r="P33" s="621"/>
      <c r="Q33" s="622"/>
      <c r="R33" s="623">
        <v>1186670</v>
      </c>
      <c r="S33" s="624"/>
      <c r="T33" s="624"/>
      <c r="U33" s="624"/>
      <c r="V33" s="624"/>
      <c r="W33" s="624"/>
      <c r="X33" s="624"/>
      <c r="Y33" s="625"/>
      <c r="Z33" s="626">
        <v>7.4</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7182268</v>
      </c>
      <c r="CS33" s="655"/>
      <c r="CT33" s="655"/>
      <c r="CU33" s="655"/>
      <c r="CV33" s="655"/>
      <c r="CW33" s="655"/>
      <c r="CX33" s="655"/>
      <c r="CY33" s="656"/>
      <c r="CZ33" s="657">
        <v>48</v>
      </c>
      <c r="DA33" s="658"/>
      <c r="DB33" s="658"/>
      <c r="DC33" s="659"/>
      <c r="DD33" s="632">
        <v>6160586</v>
      </c>
      <c r="DE33" s="655"/>
      <c r="DF33" s="655"/>
      <c r="DG33" s="655"/>
      <c r="DH33" s="655"/>
      <c r="DI33" s="655"/>
      <c r="DJ33" s="655"/>
      <c r="DK33" s="656"/>
      <c r="DL33" s="632">
        <v>4679743</v>
      </c>
      <c r="DM33" s="655"/>
      <c r="DN33" s="655"/>
      <c r="DO33" s="655"/>
      <c r="DP33" s="655"/>
      <c r="DQ33" s="655"/>
      <c r="DR33" s="655"/>
      <c r="DS33" s="655"/>
      <c r="DT33" s="655"/>
      <c r="DU33" s="655"/>
      <c r="DV33" s="656"/>
      <c r="DW33" s="628">
        <v>43</v>
      </c>
      <c r="DX33" s="653"/>
      <c r="DY33" s="653"/>
      <c r="DZ33" s="653"/>
      <c r="EA33" s="653"/>
      <c r="EB33" s="653"/>
      <c r="EC33" s="654"/>
    </row>
    <row r="34" spans="2:133" ht="11.25" customHeight="1" x14ac:dyDescent="0.15">
      <c r="B34" s="620" t="s">
        <v>300</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2793323</v>
      </c>
      <c r="CS34" s="624"/>
      <c r="CT34" s="624"/>
      <c r="CU34" s="624"/>
      <c r="CV34" s="624"/>
      <c r="CW34" s="624"/>
      <c r="CX34" s="624"/>
      <c r="CY34" s="625"/>
      <c r="CZ34" s="657">
        <v>18.600000000000001</v>
      </c>
      <c r="DA34" s="658"/>
      <c r="DB34" s="658"/>
      <c r="DC34" s="659"/>
      <c r="DD34" s="632">
        <v>2240026</v>
      </c>
      <c r="DE34" s="624"/>
      <c r="DF34" s="624"/>
      <c r="DG34" s="624"/>
      <c r="DH34" s="624"/>
      <c r="DI34" s="624"/>
      <c r="DJ34" s="624"/>
      <c r="DK34" s="625"/>
      <c r="DL34" s="632">
        <v>1981469</v>
      </c>
      <c r="DM34" s="624"/>
      <c r="DN34" s="624"/>
      <c r="DO34" s="624"/>
      <c r="DP34" s="624"/>
      <c r="DQ34" s="624"/>
      <c r="DR34" s="624"/>
      <c r="DS34" s="624"/>
      <c r="DT34" s="624"/>
      <c r="DU34" s="624"/>
      <c r="DV34" s="625"/>
      <c r="DW34" s="628">
        <v>18.2</v>
      </c>
      <c r="DX34" s="653"/>
      <c r="DY34" s="653"/>
      <c r="DZ34" s="653"/>
      <c r="EA34" s="653"/>
      <c r="EB34" s="653"/>
      <c r="EC34" s="654"/>
    </row>
    <row r="35" spans="2:133" ht="11.25" customHeight="1" x14ac:dyDescent="0.15">
      <c r="B35" s="620" t="s">
        <v>304</v>
      </c>
      <c r="C35" s="621"/>
      <c r="D35" s="621"/>
      <c r="E35" s="621"/>
      <c r="F35" s="621"/>
      <c r="G35" s="621"/>
      <c r="H35" s="621"/>
      <c r="I35" s="621"/>
      <c r="J35" s="621"/>
      <c r="K35" s="621"/>
      <c r="L35" s="621"/>
      <c r="M35" s="621"/>
      <c r="N35" s="621"/>
      <c r="O35" s="621"/>
      <c r="P35" s="621"/>
      <c r="Q35" s="622"/>
      <c r="R35" s="623">
        <v>753070</v>
      </c>
      <c r="S35" s="624"/>
      <c r="T35" s="624"/>
      <c r="U35" s="624"/>
      <c r="V35" s="624"/>
      <c r="W35" s="624"/>
      <c r="X35" s="624"/>
      <c r="Y35" s="625"/>
      <c r="Z35" s="626">
        <v>4.7</v>
      </c>
      <c r="AA35" s="626"/>
      <c r="AB35" s="626"/>
      <c r="AC35" s="626"/>
      <c r="AD35" s="627" t="s">
        <v>108</v>
      </c>
      <c r="AE35" s="627"/>
      <c r="AF35" s="627"/>
      <c r="AG35" s="627"/>
      <c r="AH35" s="627"/>
      <c r="AI35" s="627"/>
      <c r="AJ35" s="627"/>
      <c r="AK35" s="627"/>
      <c r="AL35" s="628" t="s">
        <v>108</v>
      </c>
      <c r="AM35" s="629"/>
      <c r="AN35" s="629"/>
      <c r="AO35" s="630"/>
      <c r="AP35" s="186"/>
      <c r="AQ35" s="634" t="s">
        <v>305</v>
      </c>
      <c r="AR35" s="635"/>
      <c r="AS35" s="635"/>
      <c r="AT35" s="635"/>
      <c r="AU35" s="635"/>
      <c r="AV35" s="635"/>
      <c r="AW35" s="635"/>
      <c r="AX35" s="635"/>
      <c r="AY35" s="636"/>
      <c r="AZ35" s="612">
        <v>2302630</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197456</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194545</v>
      </c>
      <c r="CS35" s="655"/>
      <c r="CT35" s="655"/>
      <c r="CU35" s="655"/>
      <c r="CV35" s="655"/>
      <c r="CW35" s="655"/>
      <c r="CX35" s="655"/>
      <c r="CY35" s="656"/>
      <c r="CZ35" s="657">
        <v>1.3</v>
      </c>
      <c r="DA35" s="658"/>
      <c r="DB35" s="658"/>
      <c r="DC35" s="659"/>
      <c r="DD35" s="632">
        <v>184798</v>
      </c>
      <c r="DE35" s="655"/>
      <c r="DF35" s="655"/>
      <c r="DG35" s="655"/>
      <c r="DH35" s="655"/>
      <c r="DI35" s="655"/>
      <c r="DJ35" s="655"/>
      <c r="DK35" s="656"/>
      <c r="DL35" s="632">
        <v>180112</v>
      </c>
      <c r="DM35" s="655"/>
      <c r="DN35" s="655"/>
      <c r="DO35" s="655"/>
      <c r="DP35" s="655"/>
      <c r="DQ35" s="655"/>
      <c r="DR35" s="655"/>
      <c r="DS35" s="655"/>
      <c r="DT35" s="655"/>
      <c r="DU35" s="655"/>
      <c r="DV35" s="656"/>
      <c r="DW35" s="628">
        <v>1.7</v>
      </c>
      <c r="DX35" s="653"/>
      <c r="DY35" s="653"/>
      <c r="DZ35" s="653"/>
      <c r="EA35" s="653"/>
      <c r="EB35" s="653"/>
      <c r="EC35" s="654"/>
    </row>
    <row r="36" spans="2:133" ht="11.25" customHeight="1" x14ac:dyDescent="0.15">
      <c r="B36" s="666" t="s">
        <v>308</v>
      </c>
      <c r="C36" s="667"/>
      <c r="D36" s="667"/>
      <c r="E36" s="667"/>
      <c r="F36" s="667"/>
      <c r="G36" s="667"/>
      <c r="H36" s="667"/>
      <c r="I36" s="667"/>
      <c r="J36" s="667"/>
      <c r="K36" s="667"/>
      <c r="L36" s="667"/>
      <c r="M36" s="667"/>
      <c r="N36" s="667"/>
      <c r="O36" s="667"/>
      <c r="P36" s="667"/>
      <c r="Q36" s="668"/>
      <c r="R36" s="695">
        <v>16008005</v>
      </c>
      <c r="S36" s="696"/>
      <c r="T36" s="696"/>
      <c r="U36" s="696"/>
      <c r="V36" s="696"/>
      <c r="W36" s="696"/>
      <c r="X36" s="696"/>
      <c r="Y36" s="697"/>
      <c r="Z36" s="698">
        <v>100</v>
      </c>
      <c r="AA36" s="698"/>
      <c r="AB36" s="698"/>
      <c r="AC36" s="698"/>
      <c r="AD36" s="699">
        <v>10128396</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730818</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56408</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1916210</v>
      </c>
      <c r="CS36" s="624"/>
      <c r="CT36" s="624"/>
      <c r="CU36" s="624"/>
      <c r="CV36" s="624"/>
      <c r="CW36" s="624"/>
      <c r="CX36" s="624"/>
      <c r="CY36" s="625"/>
      <c r="CZ36" s="657">
        <v>12.8</v>
      </c>
      <c r="DA36" s="658"/>
      <c r="DB36" s="658"/>
      <c r="DC36" s="659"/>
      <c r="DD36" s="632">
        <v>1713337</v>
      </c>
      <c r="DE36" s="624"/>
      <c r="DF36" s="624"/>
      <c r="DG36" s="624"/>
      <c r="DH36" s="624"/>
      <c r="DI36" s="624"/>
      <c r="DJ36" s="624"/>
      <c r="DK36" s="625"/>
      <c r="DL36" s="632">
        <v>1245813</v>
      </c>
      <c r="DM36" s="624"/>
      <c r="DN36" s="624"/>
      <c r="DO36" s="624"/>
      <c r="DP36" s="624"/>
      <c r="DQ36" s="624"/>
      <c r="DR36" s="624"/>
      <c r="DS36" s="624"/>
      <c r="DT36" s="624"/>
      <c r="DU36" s="624"/>
      <c r="DV36" s="625"/>
      <c r="DW36" s="628">
        <v>11.4</v>
      </c>
      <c r="DX36" s="653"/>
      <c r="DY36" s="653"/>
      <c r="DZ36" s="653"/>
      <c r="EA36" s="653"/>
      <c r="EB36" s="653"/>
      <c r="EC36" s="654"/>
    </row>
    <row r="37" spans="2:133" ht="11.25" customHeight="1" x14ac:dyDescent="0.15">
      <c r="AQ37" s="702" t="s">
        <v>312</v>
      </c>
      <c r="AR37" s="703"/>
      <c r="AS37" s="703"/>
      <c r="AT37" s="703"/>
      <c r="AU37" s="703"/>
      <c r="AV37" s="703"/>
      <c r="AW37" s="703"/>
      <c r="AX37" s="703"/>
      <c r="AY37" s="704"/>
      <c r="AZ37" s="623">
        <v>253216</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4877</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848304</v>
      </c>
      <c r="CS37" s="655"/>
      <c r="CT37" s="655"/>
      <c r="CU37" s="655"/>
      <c r="CV37" s="655"/>
      <c r="CW37" s="655"/>
      <c r="CX37" s="655"/>
      <c r="CY37" s="656"/>
      <c r="CZ37" s="657">
        <v>5.7</v>
      </c>
      <c r="DA37" s="658"/>
      <c r="DB37" s="658"/>
      <c r="DC37" s="659"/>
      <c r="DD37" s="632">
        <v>841875</v>
      </c>
      <c r="DE37" s="655"/>
      <c r="DF37" s="655"/>
      <c r="DG37" s="655"/>
      <c r="DH37" s="655"/>
      <c r="DI37" s="655"/>
      <c r="DJ37" s="655"/>
      <c r="DK37" s="656"/>
      <c r="DL37" s="632">
        <v>746272</v>
      </c>
      <c r="DM37" s="655"/>
      <c r="DN37" s="655"/>
      <c r="DO37" s="655"/>
      <c r="DP37" s="655"/>
      <c r="DQ37" s="655"/>
      <c r="DR37" s="655"/>
      <c r="DS37" s="655"/>
      <c r="DT37" s="655"/>
      <c r="DU37" s="655"/>
      <c r="DV37" s="656"/>
      <c r="DW37" s="628">
        <v>6.9</v>
      </c>
      <c r="DX37" s="653"/>
      <c r="DY37" s="653"/>
      <c r="DZ37" s="653"/>
      <c r="EA37" s="653"/>
      <c r="EB37" s="653"/>
      <c r="EC37" s="654"/>
    </row>
    <row r="38" spans="2:133" ht="11.25" customHeight="1" x14ac:dyDescent="0.15">
      <c r="AQ38" s="702" t="s">
        <v>315</v>
      </c>
      <c r="AR38" s="703"/>
      <c r="AS38" s="703"/>
      <c r="AT38" s="703"/>
      <c r="AU38" s="703"/>
      <c r="AV38" s="703"/>
      <c r="AW38" s="703"/>
      <c r="AX38" s="703"/>
      <c r="AY38" s="704"/>
      <c r="AZ38" s="623">
        <v>146888</v>
      </c>
      <c r="BA38" s="624"/>
      <c r="BB38" s="624"/>
      <c r="BC38" s="624"/>
      <c r="BD38" s="655"/>
      <c r="BE38" s="655"/>
      <c r="BF38" s="680"/>
      <c r="BG38" s="637" t="s">
        <v>316</v>
      </c>
      <c r="BH38" s="638"/>
      <c r="BI38" s="638"/>
      <c r="BJ38" s="638"/>
      <c r="BK38" s="638"/>
      <c r="BL38" s="638"/>
      <c r="BM38" s="638"/>
      <c r="BN38" s="638"/>
      <c r="BO38" s="638"/>
      <c r="BP38" s="638"/>
      <c r="BQ38" s="638"/>
      <c r="BR38" s="638"/>
      <c r="BS38" s="638"/>
      <c r="BT38" s="638"/>
      <c r="BU38" s="639"/>
      <c r="BV38" s="623">
        <v>8767</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2155742</v>
      </c>
      <c r="CS38" s="624"/>
      <c r="CT38" s="624"/>
      <c r="CU38" s="624"/>
      <c r="CV38" s="624"/>
      <c r="CW38" s="624"/>
      <c r="CX38" s="624"/>
      <c r="CY38" s="625"/>
      <c r="CZ38" s="657">
        <v>14.4</v>
      </c>
      <c r="DA38" s="658"/>
      <c r="DB38" s="658"/>
      <c r="DC38" s="659"/>
      <c r="DD38" s="632">
        <v>1973100</v>
      </c>
      <c r="DE38" s="624"/>
      <c r="DF38" s="624"/>
      <c r="DG38" s="624"/>
      <c r="DH38" s="624"/>
      <c r="DI38" s="624"/>
      <c r="DJ38" s="624"/>
      <c r="DK38" s="625"/>
      <c r="DL38" s="632">
        <v>1272349</v>
      </c>
      <c r="DM38" s="624"/>
      <c r="DN38" s="624"/>
      <c r="DO38" s="624"/>
      <c r="DP38" s="624"/>
      <c r="DQ38" s="624"/>
      <c r="DR38" s="624"/>
      <c r="DS38" s="624"/>
      <c r="DT38" s="624"/>
      <c r="DU38" s="624"/>
      <c r="DV38" s="625"/>
      <c r="DW38" s="628">
        <v>11.7</v>
      </c>
      <c r="DX38" s="653"/>
      <c r="DY38" s="653"/>
      <c r="DZ38" s="653"/>
      <c r="EA38" s="653"/>
      <c r="EB38" s="653"/>
      <c r="EC38" s="654"/>
    </row>
    <row r="39" spans="2:133" ht="11.25" customHeight="1" x14ac:dyDescent="0.15">
      <c r="AQ39" s="702" t="s">
        <v>318</v>
      </c>
      <c r="AR39" s="703"/>
      <c r="AS39" s="703"/>
      <c r="AT39" s="703"/>
      <c r="AU39" s="703"/>
      <c r="AV39" s="703"/>
      <c r="AW39" s="703"/>
      <c r="AX39" s="703"/>
      <c r="AY39" s="704"/>
      <c r="AZ39" s="623">
        <v>4530</v>
      </c>
      <c r="BA39" s="624"/>
      <c r="BB39" s="624"/>
      <c r="BC39" s="624"/>
      <c r="BD39" s="655"/>
      <c r="BE39" s="655"/>
      <c r="BF39" s="680"/>
      <c r="BG39" s="708" t="s">
        <v>319</v>
      </c>
      <c r="BH39" s="709"/>
      <c r="BI39" s="709"/>
      <c r="BJ39" s="709"/>
      <c r="BK39" s="709"/>
      <c r="BL39" s="187"/>
      <c r="BM39" s="638" t="s">
        <v>320</v>
      </c>
      <c r="BN39" s="638"/>
      <c r="BO39" s="638"/>
      <c r="BP39" s="638"/>
      <c r="BQ39" s="638"/>
      <c r="BR39" s="638"/>
      <c r="BS39" s="638"/>
      <c r="BT39" s="638"/>
      <c r="BU39" s="639"/>
      <c r="BV39" s="623">
        <v>94</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99415</v>
      </c>
      <c r="CS39" s="655"/>
      <c r="CT39" s="655"/>
      <c r="CU39" s="655"/>
      <c r="CV39" s="655"/>
      <c r="CW39" s="655"/>
      <c r="CX39" s="655"/>
      <c r="CY39" s="656"/>
      <c r="CZ39" s="657">
        <v>0.7</v>
      </c>
      <c r="DA39" s="658"/>
      <c r="DB39" s="658"/>
      <c r="DC39" s="659"/>
      <c r="DD39" s="632">
        <v>49292</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359212</v>
      </c>
      <c r="BA40" s="624"/>
      <c r="BB40" s="624"/>
      <c r="BC40" s="624"/>
      <c r="BD40" s="655"/>
      <c r="BE40" s="655"/>
      <c r="BF40" s="680"/>
      <c r="BG40" s="708"/>
      <c r="BH40" s="709"/>
      <c r="BI40" s="709"/>
      <c r="BJ40" s="709"/>
      <c r="BK40" s="709"/>
      <c r="BL40" s="187"/>
      <c r="BM40" s="638" t="s">
        <v>323</v>
      </c>
      <c r="BN40" s="638"/>
      <c r="BO40" s="638"/>
      <c r="BP40" s="638"/>
      <c r="BQ40" s="638"/>
      <c r="BR40" s="638"/>
      <c r="BS40" s="638"/>
      <c r="BT40" s="638"/>
      <c r="BU40" s="639"/>
      <c r="BV40" s="623">
        <v>91</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23033</v>
      </c>
      <c r="CS40" s="624"/>
      <c r="CT40" s="624"/>
      <c r="CU40" s="624"/>
      <c r="CV40" s="624"/>
      <c r="CW40" s="624"/>
      <c r="CX40" s="624"/>
      <c r="CY40" s="625"/>
      <c r="CZ40" s="657">
        <v>0.2</v>
      </c>
      <c r="DA40" s="658"/>
      <c r="DB40" s="658"/>
      <c r="DC40" s="659"/>
      <c r="DD40" s="632">
        <v>33</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325</v>
      </c>
      <c r="AR41" s="644"/>
      <c r="AS41" s="644"/>
      <c r="AT41" s="644"/>
      <c r="AU41" s="644"/>
      <c r="AV41" s="644"/>
      <c r="AW41" s="644"/>
      <c r="AX41" s="644"/>
      <c r="AY41" s="645"/>
      <c r="AZ41" s="695">
        <v>807966</v>
      </c>
      <c r="BA41" s="696"/>
      <c r="BB41" s="696"/>
      <c r="BC41" s="696"/>
      <c r="BD41" s="691"/>
      <c r="BE41" s="691"/>
      <c r="BF41" s="693"/>
      <c r="BG41" s="710"/>
      <c r="BH41" s="711"/>
      <c r="BI41" s="711"/>
      <c r="BJ41" s="711"/>
      <c r="BK41" s="711"/>
      <c r="BL41" s="189"/>
      <c r="BM41" s="644" t="s">
        <v>326</v>
      </c>
      <c r="BN41" s="644"/>
      <c r="BO41" s="644"/>
      <c r="BP41" s="644"/>
      <c r="BQ41" s="644"/>
      <c r="BR41" s="644"/>
      <c r="BS41" s="644"/>
      <c r="BT41" s="644"/>
      <c r="BU41" s="645"/>
      <c r="BV41" s="695">
        <v>302</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207</v>
      </c>
      <c r="CS41" s="655"/>
      <c r="CT41" s="655"/>
      <c r="CU41" s="655"/>
      <c r="CV41" s="655"/>
      <c r="CW41" s="655"/>
      <c r="CX41" s="655"/>
      <c r="CY41" s="656"/>
      <c r="CZ41" s="657" t="s">
        <v>207</v>
      </c>
      <c r="DA41" s="658"/>
      <c r="DB41" s="658"/>
      <c r="DC41" s="659"/>
      <c r="DD41" s="632" t="s">
        <v>207</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2322813</v>
      </c>
      <c r="CS42" s="624"/>
      <c r="CT42" s="624"/>
      <c r="CU42" s="624"/>
      <c r="CV42" s="624"/>
      <c r="CW42" s="624"/>
      <c r="CX42" s="624"/>
      <c r="CY42" s="625"/>
      <c r="CZ42" s="657">
        <v>15.5</v>
      </c>
      <c r="DA42" s="706"/>
      <c r="DB42" s="706"/>
      <c r="DC42" s="707"/>
      <c r="DD42" s="632">
        <v>1154530</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45700</v>
      </c>
      <c r="CS43" s="655"/>
      <c r="CT43" s="655"/>
      <c r="CU43" s="655"/>
      <c r="CV43" s="655"/>
      <c r="CW43" s="655"/>
      <c r="CX43" s="655"/>
      <c r="CY43" s="656"/>
      <c r="CZ43" s="657">
        <v>0.3</v>
      </c>
      <c r="DA43" s="658"/>
      <c r="DB43" s="658"/>
      <c r="DC43" s="659"/>
      <c r="DD43" s="632">
        <v>45700</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332</v>
      </c>
      <c r="CD44" s="729" t="s">
        <v>285</v>
      </c>
      <c r="CE44" s="730"/>
      <c r="CF44" s="620" t="s">
        <v>333</v>
      </c>
      <c r="CG44" s="621"/>
      <c r="CH44" s="621"/>
      <c r="CI44" s="621"/>
      <c r="CJ44" s="621"/>
      <c r="CK44" s="621"/>
      <c r="CL44" s="621"/>
      <c r="CM44" s="621"/>
      <c r="CN44" s="621"/>
      <c r="CO44" s="621"/>
      <c r="CP44" s="621"/>
      <c r="CQ44" s="622"/>
      <c r="CR44" s="623">
        <v>2315347</v>
      </c>
      <c r="CS44" s="624"/>
      <c r="CT44" s="624"/>
      <c r="CU44" s="624"/>
      <c r="CV44" s="624"/>
      <c r="CW44" s="624"/>
      <c r="CX44" s="624"/>
      <c r="CY44" s="625"/>
      <c r="CZ44" s="657">
        <v>15.5</v>
      </c>
      <c r="DA44" s="706"/>
      <c r="DB44" s="706"/>
      <c r="DC44" s="707"/>
      <c r="DD44" s="632">
        <v>1154435</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334</v>
      </c>
      <c r="CG45" s="621"/>
      <c r="CH45" s="621"/>
      <c r="CI45" s="621"/>
      <c r="CJ45" s="621"/>
      <c r="CK45" s="621"/>
      <c r="CL45" s="621"/>
      <c r="CM45" s="621"/>
      <c r="CN45" s="621"/>
      <c r="CO45" s="621"/>
      <c r="CP45" s="621"/>
      <c r="CQ45" s="622"/>
      <c r="CR45" s="623">
        <v>473561</v>
      </c>
      <c r="CS45" s="655"/>
      <c r="CT45" s="655"/>
      <c r="CU45" s="655"/>
      <c r="CV45" s="655"/>
      <c r="CW45" s="655"/>
      <c r="CX45" s="655"/>
      <c r="CY45" s="656"/>
      <c r="CZ45" s="657">
        <v>3.2</v>
      </c>
      <c r="DA45" s="658"/>
      <c r="DB45" s="658"/>
      <c r="DC45" s="659"/>
      <c r="DD45" s="632">
        <v>57445</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335</v>
      </c>
      <c r="CG46" s="621"/>
      <c r="CH46" s="621"/>
      <c r="CI46" s="621"/>
      <c r="CJ46" s="621"/>
      <c r="CK46" s="621"/>
      <c r="CL46" s="621"/>
      <c r="CM46" s="621"/>
      <c r="CN46" s="621"/>
      <c r="CO46" s="621"/>
      <c r="CP46" s="621"/>
      <c r="CQ46" s="622"/>
      <c r="CR46" s="623">
        <v>1812530</v>
      </c>
      <c r="CS46" s="624"/>
      <c r="CT46" s="624"/>
      <c r="CU46" s="624"/>
      <c r="CV46" s="624"/>
      <c r="CW46" s="624"/>
      <c r="CX46" s="624"/>
      <c r="CY46" s="625"/>
      <c r="CZ46" s="657">
        <v>12.1</v>
      </c>
      <c r="DA46" s="706"/>
      <c r="DB46" s="706"/>
      <c r="DC46" s="707"/>
      <c r="DD46" s="632">
        <v>1067734</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336</v>
      </c>
      <c r="CG47" s="621"/>
      <c r="CH47" s="621"/>
      <c r="CI47" s="621"/>
      <c r="CJ47" s="621"/>
      <c r="CK47" s="621"/>
      <c r="CL47" s="621"/>
      <c r="CM47" s="621"/>
      <c r="CN47" s="621"/>
      <c r="CO47" s="621"/>
      <c r="CP47" s="621"/>
      <c r="CQ47" s="622"/>
      <c r="CR47" s="623">
        <v>7466</v>
      </c>
      <c r="CS47" s="655"/>
      <c r="CT47" s="655"/>
      <c r="CU47" s="655"/>
      <c r="CV47" s="655"/>
      <c r="CW47" s="655"/>
      <c r="CX47" s="655"/>
      <c r="CY47" s="656"/>
      <c r="CZ47" s="657">
        <v>0</v>
      </c>
      <c r="DA47" s="658"/>
      <c r="DB47" s="658"/>
      <c r="DC47" s="659"/>
      <c r="DD47" s="632">
        <v>95</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337</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338</v>
      </c>
      <c r="CE49" s="667"/>
      <c r="CF49" s="667"/>
      <c r="CG49" s="667"/>
      <c r="CH49" s="667"/>
      <c r="CI49" s="667"/>
      <c r="CJ49" s="667"/>
      <c r="CK49" s="667"/>
      <c r="CL49" s="667"/>
      <c r="CM49" s="667"/>
      <c r="CN49" s="667"/>
      <c r="CO49" s="667"/>
      <c r="CP49" s="667"/>
      <c r="CQ49" s="668"/>
      <c r="CR49" s="695">
        <v>14978496</v>
      </c>
      <c r="CS49" s="691"/>
      <c r="CT49" s="691"/>
      <c r="CU49" s="691"/>
      <c r="CV49" s="691"/>
      <c r="CW49" s="691"/>
      <c r="CX49" s="691"/>
      <c r="CY49" s="718"/>
      <c r="CZ49" s="719">
        <v>100</v>
      </c>
      <c r="DA49" s="720"/>
      <c r="DB49" s="720"/>
      <c r="DC49" s="721"/>
      <c r="DD49" s="722">
        <v>11295904</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55.5" customHeight="1" thickTop="1" x14ac:dyDescent="0.15">
      <c r="A7" s="209">
        <v>1</v>
      </c>
      <c r="B7" s="749" t="s">
        <v>361</v>
      </c>
      <c r="C7" s="750"/>
      <c r="D7" s="750"/>
      <c r="E7" s="750"/>
      <c r="F7" s="750"/>
      <c r="G7" s="750"/>
      <c r="H7" s="750"/>
      <c r="I7" s="750"/>
      <c r="J7" s="750"/>
      <c r="K7" s="750"/>
      <c r="L7" s="750"/>
      <c r="M7" s="750"/>
      <c r="N7" s="750"/>
      <c r="O7" s="750"/>
      <c r="P7" s="751"/>
      <c r="Q7" s="752">
        <f>16014+1</f>
        <v>16015</v>
      </c>
      <c r="R7" s="753"/>
      <c r="S7" s="753"/>
      <c r="T7" s="753"/>
      <c r="U7" s="753"/>
      <c r="V7" s="753">
        <f>14985</f>
        <v>14985</v>
      </c>
      <c r="W7" s="753"/>
      <c r="X7" s="753"/>
      <c r="Y7" s="753"/>
      <c r="Z7" s="753"/>
      <c r="AA7" s="753">
        <f>Q7-V7</f>
        <v>1030</v>
      </c>
      <c r="AB7" s="753"/>
      <c r="AC7" s="753"/>
      <c r="AD7" s="753"/>
      <c r="AE7" s="754"/>
      <c r="AF7" s="755">
        <f>886</f>
        <v>886</v>
      </c>
      <c r="AG7" s="756"/>
      <c r="AH7" s="756"/>
      <c r="AI7" s="756"/>
      <c r="AJ7" s="757"/>
      <c r="AK7" s="792">
        <f>253</f>
        <v>253</v>
      </c>
      <c r="AL7" s="793"/>
      <c r="AM7" s="793"/>
      <c r="AN7" s="793"/>
      <c r="AO7" s="793"/>
      <c r="AP7" s="793">
        <f>16221</f>
        <v>16221</v>
      </c>
      <c r="AQ7" s="793"/>
      <c r="AR7" s="793"/>
      <c r="AS7" s="793"/>
      <c r="AT7" s="793"/>
      <c r="AU7" s="794" t="s">
        <v>552</v>
      </c>
      <c r="AV7" s="795"/>
      <c r="AW7" s="795"/>
      <c r="AX7" s="795"/>
      <c r="AY7" s="796"/>
      <c r="AZ7" s="203"/>
      <c r="BA7" s="203"/>
      <c r="BB7" s="203"/>
      <c r="BC7" s="203"/>
      <c r="BD7" s="203"/>
      <c r="BE7" s="204"/>
      <c r="BF7" s="204"/>
      <c r="BG7" s="204"/>
      <c r="BH7" s="204"/>
      <c r="BI7" s="204"/>
      <c r="BJ7" s="204"/>
      <c r="BK7" s="204"/>
      <c r="BL7" s="204"/>
      <c r="BM7" s="204"/>
      <c r="BN7" s="204"/>
      <c r="BO7" s="204"/>
      <c r="BP7" s="204"/>
      <c r="BQ7" s="210">
        <v>1</v>
      </c>
      <c r="BR7" s="211"/>
      <c r="BS7" s="797" t="s">
        <v>536</v>
      </c>
      <c r="BT7" s="798"/>
      <c r="BU7" s="798"/>
      <c r="BV7" s="798"/>
      <c r="BW7" s="798"/>
      <c r="BX7" s="798"/>
      <c r="BY7" s="798"/>
      <c r="BZ7" s="798"/>
      <c r="CA7" s="798"/>
      <c r="CB7" s="798"/>
      <c r="CC7" s="798"/>
      <c r="CD7" s="798"/>
      <c r="CE7" s="798"/>
      <c r="CF7" s="798"/>
      <c r="CG7" s="799"/>
      <c r="CH7" s="789">
        <f>3+1</f>
        <v>4</v>
      </c>
      <c r="CI7" s="790"/>
      <c r="CJ7" s="790"/>
      <c r="CK7" s="790"/>
      <c r="CL7" s="791"/>
      <c r="CM7" s="789">
        <f>147</f>
        <v>147</v>
      </c>
      <c r="CN7" s="790"/>
      <c r="CO7" s="790"/>
      <c r="CP7" s="790"/>
      <c r="CQ7" s="791"/>
      <c r="CR7" s="789">
        <f>155</f>
        <v>155</v>
      </c>
      <c r="CS7" s="790"/>
      <c r="CT7" s="790"/>
      <c r="CU7" s="790"/>
      <c r="CV7" s="791"/>
      <c r="CW7" s="789" t="s">
        <v>540</v>
      </c>
      <c r="CX7" s="790"/>
      <c r="CY7" s="790"/>
      <c r="CZ7" s="790"/>
      <c r="DA7" s="791"/>
      <c r="DB7" s="789" t="s">
        <v>540</v>
      </c>
      <c r="DC7" s="790"/>
      <c r="DD7" s="790"/>
      <c r="DE7" s="790"/>
      <c r="DF7" s="791"/>
      <c r="DG7" s="789" t="s">
        <v>540</v>
      </c>
      <c r="DH7" s="790"/>
      <c r="DI7" s="790"/>
      <c r="DJ7" s="790"/>
      <c r="DK7" s="791"/>
      <c r="DL7" s="789" t="s">
        <v>540</v>
      </c>
      <c r="DM7" s="790"/>
      <c r="DN7" s="790"/>
      <c r="DO7" s="790"/>
      <c r="DP7" s="791"/>
      <c r="DQ7" s="789" t="s">
        <v>540</v>
      </c>
      <c r="DR7" s="790"/>
      <c r="DS7" s="790"/>
      <c r="DT7" s="790"/>
      <c r="DU7" s="791"/>
      <c r="DV7" s="770"/>
      <c r="DW7" s="771"/>
      <c r="DX7" s="771"/>
      <c r="DY7" s="771"/>
      <c r="DZ7" s="772"/>
      <c r="EA7" s="205"/>
    </row>
    <row r="8" spans="1:131" s="206" customFormat="1" ht="26.25" customHeight="1" x14ac:dyDescent="0.15">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t="s">
        <v>539</v>
      </c>
      <c r="BS8" s="786" t="s">
        <v>537</v>
      </c>
      <c r="BT8" s="787"/>
      <c r="BU8" s="787"/>
      <c r="BV8" s="787"/>
      <c r="BW8" s="787"/>
      <c r="BX8" s="787"/>
      <c r="BY8" s="787"/>
      <c r="BZ8" s="787"/>
      <c r="CA8" s="787"/>
      <c r="CB8" s="787"/>
      <c r="CC8" s="787"/>
      <c r="CD8" s="787"/>
      <c r="CE8" s="787"/>
      <c r="CF8" s="787"/>
      <c r="CG8" s="788"/>
      <c r="CH8" s="800">
        <f>30</f>
        <v>30</v>
      </c>
      <c r="CI8" s="801"/>
      <c r="CJ8" s="801"/>
      <c r="CK8" s="801"/>
      <c r="CL8" s="802"/>
      <c r="CM8" s="800">
        <f>457</f>
        <v>457</v>
      </c>
      <c r="CN8" s="801"/>
      <c r="CO8" s="801"/>
      <c r="CP8" s="801"/>
      <c r="CQ8" s="802"/>
      <c r="CR8" s="800">
        <f>5</f>
        <v>5</v>
      </c>
      <c r="CS8" s="801"/>
      <c r="CT8" s="801"/>
      <c r="CU8" s="801"/>
      <c r="CV8" s="802"/>
      <c r="CW8" s="800" t="s">
        <v>540</v>
      </c>
      <c r="CX8" s="801"/>
      <c r="CY8" s="801"/>
      <c r="CZ8" s="801"/>
      <c r="DA8" s="802"/>
      <c r="DB8" s="800" t="s">
        <v>540</v>
      </c>
      <c r="DC8" s="801"/>
      <c r="DD8" s="801"/>
      <c r="DE8" s="801"/>
      <c r="DF8" s="802"/>
      <c r="DG8" s="800">
        <f>680</f>
        <v>680</v>
      </c>
      <c r="DH8" s="801"/>
      <c r="DI8" s="801"/>
      <c r="DJ8" s="801"/>
      <c r="DK8" s="802"/>
      <c r="DL8" s="800" t="s">
        <v>540</v>
      </c>
      <c r="DM8" s="801"/>
      <c r="DN8" s="801"/>
      <c r="DO8" s="801"/>
      <c r="DP8" s="802"/>
      <c r="DQ8" s="800" t="s">
        <v>540</v>
      </c>
      <c r="DR8" s="801"/>
      <c r="DS8" s="801"/>
      <c r="DT8" s="801"/>
      <c r="DU8" s="802"/>
      <c r="DV8" s="803"/>
      <c r="DW8" s="804"/>
      <c r="DX8" s="804"/>
      <c r="DY8" s="804"/>
      <c r="DZ8" s="805"/>
      <c r="EA8" s="205"/>
    </row>
    <row r="9" spans="1:131" s="206" customFormat="1" ht="26.25" customHeight="1" x14ac:dyDescent="0.15">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538</v>
      </c>
      <c r="BT9" s="787"/>
      <c r="BU9" s="787"/>
      <c r="BV9" s="787"/>
      <c r="BW9" s="787"/>
      <c r="BX9" s="787"/>
      <c r="BY9" s="787"/>
      <c r="BZ9" s="787"/>
      <c r="CA9" s="787"/>
      <c r="CB9" s="787"/>
      <c r="CC9" s="787"/>
      <c r="CD9" s="787"/>
      <c r="CE9" s="787"/>
      <c r="CF9" s="787"/>
      <c r="CG9" s="788"/>
      <c r="CH9" s="800">
        <f>-63</f>
        <v>-63</v>
      </c>
      <c r="CI9" s="801"/>
      <c r="CJ9" s="801"/>
      <c r="CK9" s="801"/>
      <c r="CL9" s="802"/>
      <c r="CM9" s="800">
        <f>-38</f>
        <v>-38</v>
      </c>
      <c r="CN9" s="801"/>
      <c r="CO9" s="801"/>
      <c r="CP9" s="801"/>
      <c r="CQ9" s="802"/>
      <c r="CR9" s="800">
        <f>4+1</f>
        <v>5</v>
      </c>
      <c r="CS9" s="801"/>
      <c r="CT9" s="801"/>
      <c r="CU9" s="801"/>
      <c r="CV9" s="802"/>
      <c r="CW9" s="800">
        <f>67</f>
        <v>67</v>
      </c>
      <c r="CX9" s="801"/>
      <c r="CY9" s="801"/>
      <c r="CZ9" s="801"/>
      <c r="DA9" s="802"/>
      <c r="DB9" s="800">
        <v>171</v>
      </c>
      <c r="DC9" s="801"/>
      <c r="DD9" s="801"/>
      <c r="DE9" s="801"/>
      <c r="DF9" s="802"/>
      <c r="DG9" s="800" t="s">
        <v>540</v>
      </c>
      <c r="DH9" s="801"/>
      <c r="DI9" s="801"/>
      <c r="DJ9" s="801"/>
      <c r="DK9" s="802"/>
      <c r="DL9" s="800" t="s">
        <v>540</v>
      </c>
      <c r="DM9" s="801"/>
      <c r="DN9" s="801"/>
      <c r="DO9" s="801"/>
      <c r="DP9" s="802"/>
      <c r="DQ9" s="800" t="s">
        <v>540</v>
      </c>
      <c r="DR9" s="801"/>
      <c r="DS9" s="801"/>
      <c r="DT9" s="801"/>
      <c r="DU9" s="802"/>
      <c r="DV9" s="803"/>
      <c r="DW9" s="804"/>
      <c r="DX9" s="804"/>
      <c r="DY9" s="804"/>
      <c r="DZ9" s="805"/>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800"/>
      <c r="CI10" s="801"/>
      <c r="CJ10" s="801"/>
      <c r="CK10" s="801"/>
      <c r="CL10" s="802"/>
      <c r="CM10" s="800"/>
      <c r="CN10" s="801"/>
      <c r="CO10" s="801"/>
      <c r="CP10" s="801"/>
      <c r="CQ10" s="802"/>
      <c r="CR10" s="800"/>
      <c r="CS10" s="801"/>
      <c r="CT10" s="801"/>
      <c r="CU10" s="801"/>
      <c r="CV10" s="802"/>
      <c r="CW10" s="800"/>
      <c r="CX10" s="801"/>
      <c r="CY10" s="801"/>
      <c r="CZ10" s="801"/>
      <c r="DA10" s="802"/>
      <c r="DB10" s="800"/>
      <c r="DC10" s="801"/>
      <c r="DD10" s="801"/>
      <c r="DE10" s="801"/>
      <c r="DF10" s="802"/>
      <c r="DG10" s="800"/>
      <c r="DH10" s="801"/>
      <c r="DI10" s="801"/>
      <c r="DJ10" s="801"/>
      <c r="DK10" s="802"/>
      <c r="DL10" s="800"/>
      <c r="DM10" s="801"/>
      <c r="DN10" s="801"/>
      <c r="DO10" s="801"/>
      <c r="DP10" s="802"/>
      <c r="DQ10" s="800"/>
      <c r="DR10" s="801"/>
      <c r="DS10" s="801"/>
      <c r="DT10" s="801"/>
      <c r="DU10" s="802"/>
      <c r="DV10" s="803"/>
      <c r="DW10" s="804"/>
      <c r="DX10" s="804"/>
      <c r="DY10" s="804"/>
      <c r="DZ10" s="805"/>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800"/>
      <c r="CI11" s="801"/>
      <c r="CJ11" s="801"/>
      <c r="CK11" s="801"/>
      <c r="CL11" s="802"/>
      <c r="CM11" s="800"/>
      <c r="CN11" s="801"/>
      <c r="CO11" s="801"/>
      <c r="CP11" s="801"/>
      <c r="CQ11" s="802"/>
      <c r="CR11" s="800"/>
      <c r="CS11" s="801"/>
      <c r="CT11" s="801"/>
      <c r="CU11" s="801"/>
      <c r="CV11" s="802"/>
      <c r="CW11" s="800"/>
      <c r="CX11" s="801"/>
      <c r="CY11" s="801"/>
      <c r="CZ11" s="801"/>
      <c r="DA11" s="802"/>
      <c r="DB11" s="800"/>
      <c r="DC11" s="801"/>
      <c r="DD11" s="801"/>
      <c r="DE11" s="801"/>
      <c r="DF11" s="802"/>
      <c r="DG11" s="800"/>
      <c r="DH11" s="801"/>
      <c r="DI11" s="801"/>
      <c r="DJ11" s="801"/>
      <c r="DK11" s="802"/>
      <c r="DL11" s="800"/>
      <c r="DM11" s="801"/>
      <c r="DN11" s="801"/>
      <c r="DO11" s="801"/>
      <c r="DP11" s="802"/>
      <c r="DQ11" s="800"/>
      <c r="DR11" s="801"/>
      <c r="DS11" s="801"/>
      <c r="DT11" s="801"/>
      <c r="DU11" s="802"/>
      <c r="DV11" s="803"/>
      <c r="DW11" s="804"/>
      <c r="DX11" s="804"/>
      <c r="DY11" s="804"/>
      <c r="DZ11" s="805"/>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800"/>
      <c r="CI12" s="801"/>
      <c r="CJ12" s="801"/>
      <c r="CK12" s="801"/>
      <c r="CL12" s="802"/>
      <c r="CM12" s="800"/>
      <c r="CN12" s="801"/>
      <c r="CO12" s="801"/>
      <c r="CP12" s="801"/>
      <c r="CQ12" s="802"/>
      <c r="CR12" s="800"/>
      <c r="CS12" s="801"/>
      <c r="CT12" s="801"/>
      <c r="CU12" s="801"/>
      <c r="CV12" s="802"/>
      <c r="CW12" s="800"/>
      <c r="CX12" s="801"/>
      <c r="CY12" s="801"/>
      <c r="CZ12" s="801"/>
      <c r="DA12" s="802"/>
      <c r="DB12" s="800"/>
      <c r="DC12" s="801"/>
      <c r="DD12" s="801"/>
      <c r="DE12" s="801"/>
      <c r="DF12" s="802"/>
      <c r="DG12" s="800"/>
      <c r="DH12" s="801"/>
      <c r="DI12" s="801"/>
      <c r="DJ12" s="801"/>
      <c r="DK12" s="802"/>
      <c r="DL12" s="800"/>
      <c r="DM12" s="801"/>
      <c r="DN12" s="801"/>
      <c r="DO12" s="801"/>
      <c r="DP12" s="802"/>
      <c r="DQ12" s="800"/>
      <c r="DR12" s="801"/>
      <c r="DS12" s="801"/>
      <c r="DT12" s="801"/>
      <c r="DU12" s="802"/>
      <c r="DV12" s="803"/>
      <c r="DW12" s="804"/>
      <c r="DX12" s="804"/>
      <c r="DY12" s="804"/>
      <c r="DZ12" s="805"/>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800"/>
      <c r="CI13" s="801"/>
      <c r="CJ13" s="801"/>
      <c r="CK13" s="801"/>
      <c r="CL13" s="802"/>
      <c r="CM13" s="800"/>
      <c r="CN13" s="801"/>
      <c r="CO13" s="801"/>
      <c r="CP13" s="801"/>
      <c r="CQ13" s="802"/>
      <c r="CR13" s="800"/>
      <c r="CS13" s="801"/>
      <c r="CT13" s="801"/>
      <c r="CU13" s="801"/>
      <c r="CV13" s="802"/>
      <c r="CW13" s="800"/>
      <c r="CX13" s="801"/>
      <c r="CY13" s="801"/>
      <c r="CZ13" s="801"/>
      <c r="DA13" s="802"/>
      <c r="DB13" s="800"/>
      <c r="DC13" s="801"/>
      <c r="DD13" s="801"/>
      <c r="DE13" s="801"/>
      <c r="DF13" s="802"/>
      <c r="DG13" s="800"/>
      <c r="DH13" s="801"/>
      <c r="DI13" s="801"/>
      <c r="DJ13" s="801"/>
      <c r="DK13" s="802"/>
      <c r="DL13" s="800"/>
      <c r="DM13" s="801"/>
      <c r="DN13" s="801"/>
      <c r="DO13" s="801"/>
      <c r="DP13" s="802"/>
      <c r="DQ13" s="800"/>
      <c r="DR13" s="801"/>
      <c r="DS13" s="801"/>
      <c r="DT13" s="801"/>
      <c r="DU13" s="802"/>
      <c r="DV13" s="803"/>
      <c r="DW13" s="804"/>
      <c r="DX13" s="804"/>
      <c r="DY13" s="804"/>
      <c r="DZ13" s="805"/>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800"/>
      <c r="CI14" s="801"/>
      <c r="CJ14" s="801"/>
      <c r="CK14" s="801"/>
      <c r="CL14" s="802"/>
      <c r="CM14" s="800"/>
      <c r="CN14" s="801"/>
      <c r="CO14" s="801"/>
      <c r="CP14" s="801"/>
      <c r="CQ14" s="802"/>
      <c r="CR14" s="800"/>
      <c r="CS14" s="801"/>
      <c r="CT14" s="801"/>
      <c r="CU14" s="801"/>
      <c r="CV14" s="802"/>
      <c r="CW14" s="800"/>
      <c r="CX14" s="801"/>
      <c r="CY14" s="801"/>
      <c r="CZ14" s="801"/>
      <c r="DA14" s="802"/>
      <c r="DB14" s="800"/>
      <c r="DC14" s="801"/>
      <c r="DD14" s="801"/>
      <c r="DE14" s="801"/>
      <c r="DF14" s="802"/>
      <c r="DG14" s="800"/>
      <c r="DH14" s="801"/>
      <c r="DI14" s="801"/>
      <c r="DJ14" s="801"/>
      <c r="DK14" s="802"/>
      <c r="DL14" s="800"/>
      <c r="DM14" s="801"/>
      <c r="DN14" s="801"/>
      <c r="DO14" s="801"/>
      <c r="DP14" s="802"/>
      <c r="DQ14" s="800"/>
      <c r="DR14" s="801"/>
      <c r="DS14" s="801"/>
      <c r="DT14" s="801"/>
      <c r="DU14" s="802"/>
      <c r="DV14" s="803"/>
      <c r="DW14" s="804"/>
      <c r="DX14" s="804"/>
      <c r="DY14" s="804"/>
      <c r="DZ14" s="805"/>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800"/>
      <c r="CI15" s="801"/>
      <c r="CJ15" s="801"/>
      <c r="CK15" s="801"/>
      <c r="CL15" s="802"/>
      <c r="CM15" s="800"/>
      <c r="CN15" s="801"/>
      <c r="CO15" s="801"/>
      <c r="CP15" s="801"/>
      <c r="CQ15" s="802"/>
      <c r="CR15" s="800"/>
      <c r="CS15" s="801"/>
      <c r="CT15" s="801"/>
      <c r="CU15" s="801"/>
      <c r="CV15" s="802"/>
      <c r="CW15" s="800"/>
      <c r="CX15" s="801"/>
      <c r="CY15" s="801"/>
      <c r="CZ15" s="801"/>
      <c r="DA15" s="802"/>
      <c r="DB15" s="800"/>
      <c r="DC15" s="801"/>
      <c r="DD15" s="801"/>
      <c r="DE15" s="801"/>
      <c r="DF15" s="802"/>
      <c r="DG15" s="800"/>
      <c r="DH15" s="801"/>
      <c r="DI15" s="801"/>
      <c r="DJ15" s="801"/>
      <c r="DK15" s="802"/>
      <c r="DL15" s="800"/>
      <c r="DM15" s="801"/>
      <c r="DN15" s="801"/>
      <c r="DO15" s="801"/>
      <c r="DP15" s="802"/>
      <c r="DQ15" s="800"/>
      <c r="DR15" s="801"/>
      <c r="DS15" s="801"/>
      <c r="DT15" s="801"/>
      <c r="DU15" s="802"/>
      <c r="DV15" s="803"/>
      <c r="DW15" s="804"/>
      <c r="DX15" s="804"/>
      <c r="DY15" s="804"/>
      <c r="DZ15" s="805"/>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800"/>
      <c r="CI16" s="801"/>
      <c r="CJ16" s="801"/>
      <c r="CK16" s="801"/>
      <c r="CL16" s="802"/>
      <c r="CM16" s="800"/>
      <c r="CN16" s="801"/>
      <c r="CO16" s="801"/>
      <c r="CP16" s="801"/>
      <c r="CQ16" s="802"/>
      <c r="CR16" s="800"/>
      <c r="CS16" s="801"/>
      <c r="CT16" s="801"/>
      <c r="CU16" s="801"/>
      <c r="CV16" s="802"/>
      <c r="CW16" s="800"/>
      <c r="CX16" s="801"/>
      <c r="CY16" s="801"/>
      <c r="CZ16" s="801"/>
      <c r="DA16" s="802"/>
      <c r="DB16" s="800"/>
      <c r="DC16" s="801"/>
      <c r="DD16" s="801"/>
      <c r="DE16" s="801"/>
      <c r="DF16" s="802"/>
      <c r="DG16" s="800"/>
      <c r="DH16" s="801"/>
      <c r="DI16" s="801"/>
      <c r="DJ16" s="801"/>
      <c r="DK16" s="802"/>
      <c r="DL16" s="800"/>
      <c r="DM16" s="801"/>
      <c r="DN16" s="801"/>
      <c r="DO16" s="801"/>
      <c r="DP16" s="802"/>
      <c r="DQ16" s="800"/>
      <c r="DR16" s="801"/>
      <c r="DS16" s="801"/>
      <c r="DT16" s="801"/>
      <c r="DU16" s="802"/>
      <c r="DV16" s="803"/>
      <c r="DW16" s="804"/>
      <c r="DX16" s="804"/>
      <c r="DY16" s="804"/>
      <c r="DZ16" s="805"/>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800"/>
      <c r="CI17" s="801"/>
      <c r="CJ17" s="801"/>
      <c r="CK17" s="801"/>
      <c r="CL17" s="802"/>
      <c r="CM17" s="800"/>
      <c r="CN17" s="801"/>
      <c r="CO17" s="801"/>
      <c r="CP17" s="801"/>
      <c r="CQ17" s="802"/>
      <c r="CR17" s="800"/>
      <c r="CS17" s="801"/>
      <c r="CT17" s="801"/>
      <c r="CU17" s="801"/>
      <c r="CV17" s="802"/>
      <c r="CW17" s="800"/>
      <c r="CX17" s="801"/>
      <c r="CY17" s="801"/>
      <c r="CZ17" s="801"/>
      <c r="DA17" s="802"/>
      <c r="DB17" s="800"/>
      <c r="DC17" s="801"/>
      <c r="DD17" s="801"/>
      <c r="DE17" s="801"/>
      <c r="DF17" s="802"/>
      <c r="DG17" s="800"/>
      <c r="DH17" s="801"/>
      <c r="DI17" s="801"/>
      <c r="DJ17" s="801"/>
      <c r="DK17" s="802"/>
      <c r="DL17" s="800"/>
      <c r="DM17" s="801"/>
      <c r="DN17" s="801"/>
      <c r="DO17" s="801"/>
      <c r="DP17" s="802"/>
      <c r="DQ17" s="800"/>
      <c r="DR17" s="801"/>
      <c r="DS17" s="801"/>
      <c r="DT17" s="801"/>
      <c r="DU17" s="802"/>
      <c r="DV17" s="803"/>
      <c r="DW17" s="804"/>
      <c r="DX17" s="804"/>
      <c r="DY17" s="804"/>
      <c r="DZ17" s="805"/>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800"/>
      <c r="CI18" s="801"/>
      <c r="CJ18" s="801"/>
      <c r="CK18" s="801"/>
      <c r="CL18" s="802"/>
      <c r="CM18" s="800"/>
      <c r="CN18" s="801"/>
      <c r="CO18" s="801"/>
      <c r="CP18" s="801"/>
      <c r="CQ18" s="802"/>
      <c r="CR18" s="800"/>
      <c r="CS18" s="801"/>
      <c r="CT18" s="801"/>
      <c r="CU18" s="801"/>
      <c r="CV18" s="802"/>
      <c r="CW18" s="800"/>
      <c r="CX18" s="801"/>
      <c r="CY18" s="801"/>
      <c r="CZ18" s="801"/>
      <c r="DA18" s="802"/>
      <c r="DB18" s="800"/>
      <c r="DC18" s="801"/>
      <c r="DD18" s="801"/>
      <c r="DE18" s="801"/>
      <c r="DF18" s="802"/>
      <c r="DG18" s="800"/>
      <c r="DH18" s="801"/>
      <c r="DI18" s="801"/>
      <c r="DJ18" s="801"/>
      <c r="DK18" s="802"/>
      <c r="DL18" s="800"/>
      <c r="DM18" s="801"/>
      <c r="DN18" s="801"/>
      <c r="DO18" s="801"/>
      <c r="DP18" s="802"/>
      <c r="DQ18" s="800"/>
      <c r="DR18" s="801"/>
      <c r="DS18" s="801"/>
      <c r="DT18" s="801"/>
      <c r="DU18" s="802"/>
      <c r="DV18" s="803"/>
      <c r="DW18" s="804"/>
      <c r="DX18" s="804"/>
      <c r="DY18" s="804"/>
      <c r="DZ18" s="805"/>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800"/>
      <c r="CI19" s="801"/>
      <c r="CJ19" s="801"/>
      <c r="CK19" s="801"/>
      <c r="CL19" s="802"/>
      <c r="CM19" s="800"/>
      <c r="CN19" s="801"/>
      <c r="CO19" s="801"/>
      <c r="CP19" s="801"/>
      <c r="CQ19" s="802"/>
      <c r="CR19" s="800"/>
      <c r="CS19" s="801"/>
      <c r="CT19" s="801"/>
      <c r="CU19" s="801"/>
      <c r="CV19" s="802"/>
      <c r="CW19" s="800"/>
      <c r="CX19" s="801"/>
      <c r="CY19" s="801"/>
      <c r="CZ19" s="801"/>
      <c r="DA19" s="802"/>
      <c r="DB19" s="800"/>
      <c r="DC19" s="801"/>
      <c r="DD19" s="801"/>
      <c r="DE19" s="801"/>
      <c r="DF19" s="802"/>
      <c r="DG19" s="800"/>
      <c r="DH19" s="801"/>
      <c r="DI19" s="801"/>
      <c r="DJ19" s="801"/>
      <c r="DK19" s="802"/>
      <c r="DL19" s="800"/>
      <c r="DM19" s="801"/>
      <c r="DN19" s="801"/>
      <c r="DO19" s="801"/>
      <c r="DP19" s="802"/>
      <c r="DQ19" s="800"/>
      <c r="DR19" s="801"/>
      <c r="DS19" s="801"/>
      <c r="DT19" s="801"/>
      <c r="DU19" s="802"/>
      <c r="DV19" s="803"/>
      <c r="DW19" s="804"/>
      <c r="DX19" s="804"/>
      <c r="DY19" s="804"/>
      <c r="DZ19" s="805"/>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800"/>
      <c r="CI20" s="801"/>
      <c r="CJ20" s="801"/>
      <c r="CK20" s="801"/>
      <c r="CL20" s="802"/>
      <c r="CM20" s="800"/>
      <c r="CN20" s="801"/>
      <c r="CO20" s="801"/>
      <c r="CP20" s="801"/>
      <c r="CQ20" s="802"/>
      <c r="CR20" s="800"/>
      <c r="CS20" s="801"/>
      <c r="CT20" s="801"/>
      <c r="CU20" s="801"/>
      <c r="CV20" s="802"/>
      <c r="CW20" s="800"/>
      <c r="CX20" s="801"/>
      <c r="CY20" s="801"/>
      <c r="CZ20" s="801"/>
      <c r="DA20" s="802"/>
      <c r="DB20" s="800"/>
      <c r="DC20" s="801"/>
      <c r="DD20" s="801"/>
      <c r="DE20" s="801"/>
      <c r="DF20" s="802"/>
      <c r="DG20" s="800"/>
      <c r="DH20" s="801"/>
      <c r="DI20" s="801"/>
      <c r="DJ20" s="801"/>
      <c r="DK20" s="802"/>
      <c r="DL20" s="800"/>
      <c r="DM20" s="801"/>
      <c r="DN20" s="801"/>
      <c r="DO20" s="801"/>
      <c r="DP20" s="802"/>
      <c r="DQ20" s="800"/>
      <c r="DR20" s="801"/>
      <c r="DS20" s="801"/>
      <c r="DT20" s="801"/>
      <c r="DU20" s="802"/>
      <c r="DV20" s="803"/>
      <c r="DW20" s="804"/>
      <c r="DX20" s="804"/>
      <c r="DY20" s="804"/>
      <c r="DZ20" s="805"/>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800"/>
      <c r="CI21" s="801"/>
      <c r="CJ21" s="801"/>
      <c r="CK21" s="801"/>
      <c r="CL21" s="802"/>
      <c r="CM21" s="800"/>
      <c r="CN21" s="801"/>
      <c r="CO21" s="801"/>
      <c r="CP21" s="801"/>
      <c r="CQ21" s="802"/>
      <c r="CR21" s="800"/>
      <c r="CS21" s="801"/>
      <c r="CT21" s="801"/>
      <c r="CU21" s="801"/>
      <c r="CV21" s="802"/>
      <c r="CW21" s="800"/>
      <c r="CX21" s="801"/>
      <c r="CY21" s="801"/>
      <c r="CZ21" s="801"/>
      <c r="DA21" s="802"/>
      <c r="DB21" s="800"/>
      <c r="DC21" s="801"/>
      <c r="DD21" s="801"/>
      <c r="DE21" s="801"/>
      <c r="DF21" s="802"/>
      <c r="DG21" s="800"/>
      <c r="DH21" s="801"/>
      <c r="DI21" s="801"/>
      <c r="DJ21" s="801"/>
      <c r="DK21" s="802"/>
      <c r="DL21" s="800"/>
      <c r="DM21" s="801"/>
      <c r="DN21" s="801"/>
      <c r="DO21" s="801"/>
      <c r="DP21" s="802"/>
      <c r="DQ21" s="800"/>
      <c r="DR21" s="801"/>
      <c r="DS21" s="801"/>
      <c r="DT21" s="801"/>
      <c r="DU21" s="802"/>
      <c r="DV21" s="803"/>
      <c r="DW21" s="804"/>
      <c r="DX21" s="804"/>
      <c r="DY21" s="804"/>
      <c r="DZ21" s="805"/>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6"/>
      <c r="R22" s="807"/>
      <c r="S22" s="807"/>
      <c r="T22" s="807"/>
      <c r="U22" s="807"/>
      <c r="V22" s="807"/>
      <c r="W22" s="807"/>
      <c r="X22" s="807"/>
      <c r="Y22" s="807"/>
      <c r="Z22" s="807"/>
      <c r="AA22" s="807"/>
      <c r="AB22" s="807"/>
      <c r="AC22" s="807"/>
      <c r="AD22" s="807"/>
      <c r="AE22" s="808"/>
      <c r="AF22" s="779"/>
      <c r="AG22" s="780"/>
      <c r="AH22" s="780"/>
      <c r="AI22" s="780"/>
      <c r="AJ22" s="781"/>
      <c r="AK22" s="821"/>
      <c r="AL22" s="822"/>
      <c r="AM22" s="822"/>
      <c r="AN22" s="822"/>
      <c r="AO22" s="822"/>
      <c r="AP22" s="822"/>
      <c r="AQ22" s="822"/>
      <c r="AR22" s="822"/>
      <c r="AS22" s="822"/>
      <c r="AT22" s="822"/>
      <c r="AU22" s="823"/>
      <c r="AV22" s="823"/>
      <c r="AW22" s="823"/>
      <c r="AX22" s="823"/>
      <c r="AY22" s="824"/>
      <c r="AZ22" s="825" t="s">
        <v>362</v>
      </c>
      <c r="BA22" s="825"/>
      <c r="BB22" s="825"/>
      <c r="BC22" s="825"/>
      <c r="BD22" s="826"/>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800"/>
      <c r="CI22" s="801"/>
      <c r="CJ22" s="801"/>
      <c r="CK22" s="801"/>
      <c r="CL22" s="802"/>
      <c r="CM22" s="800"/>
      <c r="CN22" s="801"/>
      <c r="CO22" s="801"/>
      <c r="CP22" s="801"/>
      <c r="CQ22" s="802"/>
      <c r="CR22" s="800"/>
      <c r="CS22" s="801"/>
      <c r="CT22" s="801"/>
      <c r="CU22" s="801"/>
      <c r="CV22" s="802"/>
      <c r="CW22" s="800"/>
      <c r="CX22" s="801"/>
      <c r="CY22" s="801"/>
      <c r="CZ22" s="801"/>
      <c r="DA22" s="802"/>
      <c r="DB22" s="800"/>
      <c r="DC22" s="801"/>
      <c r="DD22" s="801"/>
      <c r="DE22" s="801"/>
      <c r="DF22" s="802"/>
      <c r="DG22" s="800"/>
      <c r="DH22" s="801"/>
      <c r="DI22" s="801"/>
      <c r="DJ22" s="801"/>
      <c r="DK22" s="802"/>
      <c r="DL22" s="800"/>
      <c r="DM22" s="801"/>
      <c r="DN22" s="801"/>
      <c r="DO22" s="801"/>
      <c r="DP22" s="802"/>
      <c r="DQ22" s="800"/>
      <c r="DR22" s="801"/>
      <c r="DS22" s="801"/>
      <c r="DT22" s="801"/>
      <c r="DU22" s="802"/>
      <c r="DV22" s="803"/>
      <c r="DW22" s="804"/>
      <c r="DX22" s="804"/>
      <c r="DY22" s="804"/>
      <c r="DZ22" s="805"/>
      <c r="EA22" s="205"/>
    </row>
    <row r="23" spans="1:131" s="206" customFormat="1" ht="26.25" customHeight="1" thickBot="1" x14ac:dyDescent="0.2">
      <c r="A23" s="215" t="s">
        <v>363</v>
      </c>
      <c r="B23" s="809" t="s">
        <v>364</v>
      </c>
      <c r="C23" s="810"/>
      <c r="D23" s="810"/>
      <c r="E23" s="810"/>
      <c r="F23" s="810"/>
      <c r="G23" s="810"/>
      <c r="H23" s="810"/>
      <c r="I23" s="810"/>
      <c r="J23" s="810"/>
      <c r="K23" s="810"/>
      <c r="L23" s="810"/>
      <c r="M23" s="810"/>
      <c r="N23" s="810"/>
      <c r="O23" s="810"/>
      <c r="P23" s="811"/>
      <c r="Q23" s="812">
        <f>SUM(Q7:U22)</f>
        <v>16015</v>
      </c>
      <c r="R23" s="813"/>
      <c r="S23" s="813"/>
      <c r="T23" s="813"/>
      <c r="U23" s="813"/>
      <c r="V23" s="813">
        <f>SUM(V7:Z22)</f>
        <v>14985</v>
      </c>
      <c r="W23" s="813"/>
      <c r="X23" s="813"/>
      <c r="Y23" s="813"/>
      <c r="Z23" s="813"/>
      <c r="AA23" s="813">
        <f>SUM(AA7:AE22)</f>
        <v>1030</v>
      </c>
      <c r="AB23" s="813"/>
      <c r="AC23" s="813"/>
      <c r="AD23" s="813"/>
      <c r="AE23" s="814"/>
      <c r="AF23" s="815">
        <f>SUM(AF7:AJ22)</f>
        <v>886</v>
      </c>
      <c r="AG23" s="813"/>
      <c r="AH23" s="813"/>
      <c r="AI23" s="813"/>
      <c r="AJ23" s="816"/>
      <c r="AK23" s="817"/>
      <c r="AL23" s="818"/>
      <c r="AM23" s="818"/>
      <c r="AN23" s="818"/>
      <c r="AO23" s="818"/>
      <c r="AP23" s="813">
        <f>SUM(AP7:AT22)</f>
        <v>16221</v>
      </c>
      <c r="AQ23" s="813"/>
      <c r="AR23" s="813"/>
      <c r="AS23" s="813"/>
      <c r="AT23" s="813"/>
      <c r="AU23" s="819"/>
      <c r="AV23" s="819"/>
      <c r="AW23" s="819"/>
      <c r="AX23" s="819"/>
      <c r="AY23" s="820"/>
      <c r="AZ23" s="828" t="s">
        <v>540</v>
      </c>
      <c r="BA23" s="829"/>
      <c r="BB23" s="829"/>
      <c r="BC23" s="829"/>
      <c r="BD23" s="830"/>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800"/>
      <c r="CI23" s="801"/>
      <c r="CJ23" s="801"/>
      <c r="CK23" s="801"/>
      <c r="CL23" s="802"/>
      <c r="CM23" s="800"/>
      <c r="CN23" s="801"/>
      <c r="CO23" s="801"/>
      <c r="CP23" s="801"/>
      <c r="CQ23" s="802"/>
      <c r="CR23" s="800"/>
      <c r="CS23" s="801"/>
      <c r="CT23" s="801"/>
      <c r="CU23" s="801"/>
      <c r="CV23" s="802"/>
      <c r="CW23" s="800"/>
      <c r="CX23" s="801"/>
      <c r="CY23" s="801"/>
      <c r="CZ23" s="801"/>
      <c r="DA23" s="802"/>
      <c r="DB23" s="800"/>
      <c r="DC23" s="801"/>
      <c r="DD23" s="801"/>
      <c r="DE23" s="801"/>
      <c r="DF23" s="802"/>
      <c r="DG23" s="800"/>
      <c r="DH23" s="801"/>
      <c r="DI23" s="801"/>
      <c r="DJ23" s="801"/>
      <c r="DK23" s="802"/>
      <c r="DL23" s="800"/>
      <c r="DM23" s="801"/>
      <c r="DN23" s="801"/>
      <c r="DO23" s="801"/>
      <c r="DP23" s="802"/>
      <c r="DQ23" s="800"/>
      <c r="DR23" s="801"/>
      <c r="DS23" s="801"/>
      <c r="DT23" s="801"/>
      <c r="DU23" s="802"/>
      <c r="DV23" s="803"/>
      <c r="DW23" s="804"/>
      <c r="DX23" s="804"/>
      <c r="DY23" s="804"/>
      <c r="DZ23" s="805"/>
      <c r="EA23" s="205"/>
    </row>
    <row r="24" spans="1:131" s="206" customFormat="1" ht="26.25" customHeight="1" x14ac:dyDescent="0.15">
      <c r="A24" s="827" t="s">
        <v>365</v>
      </c>
      <c r="B24" s="827"/>
      <c r="C24" s="827"/>
      <c r="D24" s="827"/>
      <c r="E24" s="827"/>
      <c r="F24" s="827"/>
      <c r="G24" s="827"/>
      <c r="H24" s="827"/>
      <c r="I24" s="827"/>
      <c r="J24" s="827"/>
      <c r="K24" s="827"/>
      <c r="L24" s="827"/>
      <c r="M24" s="827"/>
      <c r="N24" s="827"/>
      <c r="O24" s="827"/>
      <c r="P24" s="827"/>
      <c r="Q24" s="827"/>
      <c r="R24" s="827"/>
      <c r="S24" s="827"/>
      <c r="T24" s="827"/>
      <c r="U24" s="827"/>
      <c r="V24" s="827"/>
      <c r="W24" s="827"/>
      <c r="X24" s="827"/>
      <c r="Y24" s="827"/>
      <c r="Z24" s="827"/>
      <c r="AA24" s="827"/>
      <c r="AB24" s="827"/>
      <c r="AC24" s="827"/>
      <c r="AD24" s="827"/>
      <c r="AE24" s="827"/>
      <c r="AF24" s="827"/>
      <c r="AG24" s="827"/>
      <c r="AH24" s="827"/>
      <c r="AI24" s="827"/>
      <c r="AJ24" s="827"/>
      <c r="AK24" s="827"/>
      <c r="AL24" s="827"/>
      <c r="AM24" s="827"/>
      <c r="AN24" s="827"/>
      <c r="AO24" s="827"/>
      <c r="AP24" s="827"/>
      <c r="AQ24" s="827"/>
      <c r="AR24" s="827"/>
      <c r="AS24" s="827"/>
      <c r="AT24" s="827"/>
      <c r="AU24" s="827"/>
      <c r="AV24" s="827"/>
      <c r="AW24" s="827"/>
      <c r="AX24" s="827"/>
      <c r="AY24" s="827"/>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800"/>
      <c r="CI24" s="801"/>
      <c r="CJ24" s="801"/>
      <c r="CK24" s="801"/>
      <c r="CL24" s="802"/>
      <c r="CM24" s="800"/>
      <c r="CN24" s="801"/>
      <c r="CO24" s="801"/>
      <c r="CP24" s="801"/>
      <c r="CQ24" s="802"/>
      <c r="CR24" s="800"/>
      <c r="CS24" s="801"/>
      <c r="CT24" s="801"/>
      <c r="CU24" s="801"/>
      <c r="CV24" s="802"/>
      <c r="CW24" s="800"/>
      <c r="CX24" s="801"/>
      <c r="CY24" s="801"/>
      <c r="CZ24" s="801"/>
      <c r="DA24" s="802"/>
      <c r="DB24" s="800"/>
      <c r="DC24" s="801"/>
      <c r="DD24" s="801"/>
      <c r="DE24" s="801"/>
      <c r="DF24" s="802"/>
      <c r="DG24" s="800"/>
      <c r="DH24" s="801"/>
      <c r="DI24" s="801"/>
      <c r="DJ24" s="801"/>
      <c r="DK24" s="802"/>
      <c r="DL24" s="800"/>
      <c r="DM24" s="801"/>
      <c r="DN24" s="801"/>
      <c r="DO24" s="801"/>
      <c r="DP24" s="802"/>
      <c r="DQ24" s="800"/>
      <c r="DR24" s="801"/>
      <c r="DS24" s="801"/>
      <c r="DT24" s="801"/>
      <c r="DU24" s="802"/>
      <c r="DV24" s="803"/>
      <c r="DW24" s="804"/>
      <c r="DX24" s="804"/>
      <c r="DY24" s="804"/>
      <c r="DZ24" s="805"/>
      <c r="EA24" s="205"/>
    </row>
    <row r="25" spans="1:131" s="198" customFormat="1" ht="26.25" customHeight="1" thickBot="1" x14ac:dyDescent="0.2">
      <c r="A25" s="767" t="s">
        <v>366</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800"/>
      <c r="CI25" s="801"/>
      <c r="CJ25" s="801"/>
      <c r="CK25" s="801"/>
      <c r="CL25" s="802"/>
      <c r="CM25" s="800"/>
      <c r="CN25" s="801"/>
      <c r="CO25" s="801"/>
      <c r="CP25" s="801"/>
      <c r="CQ25" s="802"/>
      <c r="CR25" s="800"/>
      <c r="CS25" s="801"/>
      <c r="CT25" s="801"/>
      <c r="CU25" s="801"/>
      <c r="CV25" s="802"/>
      <c r="CW25" s="800"/>
      <c r="CX25" s="801"/>
      <c r="CY25" s="801"/>
      <c r="CZ25" s="801"/>
      <c r="DA25" s="802"/>
      <c r="DB25" s="800"/>
      <c r="DC25" s="801"/>
      <c r="DD25" s="801"/>
      <c r="DE25" s="801"/>
      <c r="DF25" s="802"/>
      <c r="DG25" s="800"/>
      <c r="DH25" s="801"/>
      <c r="DI25" s="801"/>
      <c r="DJ25" s="801"/>
      <c r="DK25" s="802"/>
      <c r="DL25" s="800"/>
      <c r="DM25" s="801"/>
      <c r="DN25" s="801"/>
      <c r="DO25" s="801"/>
      <c r="DP25" s="802"/>
      <c r="DQ25" s="800"/>
      <c r="DR25" s="801"/>
      <c r="DS25" s="801"/>
      <c r="DT25" s="801"/>
      <c r="DU25" s="802"/>
      <c r="DV25" s="803"/>
      <c r="DW25" s="804"/>
      <c r="DX25" s="804"/>
      <c r="DY25" s="804"/>
      <c r="DZ25" s="805"/>
      <c r="EA25" s="197"/>
    </row>
    <row r="26" spans="1:131" s="198" customFormat="1" ht="26.25" customHeight="1" x14ac:dyDescent="0.15">
      <c r="A26" s="758" t="s">
        <v>344</v>
      </c>
      <c r="B26" s="759"/>
      <c r="C26" s="759"/>
      <c r="D26" s="759"/>
      <c r="E26" s="759"/>
      <c r="F26" s="759"/>
      <c r="G26" s="759"/>
      <c r="H26" s="759"/>
      <c r="I26" s="759"/>
      <c r="J26" s="759"/>
      <c r="K26" s="759"/>
      <c r="L26" s="759"/>
      <c r="M26" s="759"/>
      <c r="N26" s="759"/>
      <c r="O26" s="759"/>
      <c r="P26" s="760"/>
      <c r="Q26" s="735" t="s">
        <v>367</v>
      </c>
      <c r="R26" s="736"/>
      <c r="S26" s="736"/>
      <c r="T26" s="736"/>
      <c r="U26" s="737"/>
      <c r="V26" s="735" t="s">
        <v>368</v>
      </c>
      <c r="W26" s="736"/>
      <c r="X26" s="736"/>
      <c r="Y26" s="736"/>
      <c r="Z26" s="737"/>
      <c r="AA26" s="735" t="s">
        <v>369</v>
      </c>
      <c r="AB26" s="736"/>
      <c r="AC26" s="736"/>
      <c r="AD26" s="736"/>
      <c r="AE26" s="736"/>
      <c r="AF26" s="831" t="s">
        <v>370</v>
      </c>
      <c r="AG26" s="832"/>
      <c r="AH26" s="832"/>
      <c r="AI26" s="832"/>
      <c r="AJ26" s="833"/>
      <c r="AK26" s="736" t="s">
        <v>371</v>
      </c>
      <c r="AL26" s="736"/>
      <c r="AM26" s="736"/>
      <c r="AN26" s="736"/>
      <c r="AO26" s="737"/>
      <c r="AP26" s="735" t="s">
        <v>372</v>
      </c>
      <c r="AQ26" s="736"/>
      <c r="AR26" s="736"/>
      <c r="AS26" s="736"/>
      <c r="AT26" s="737"/>
      <c r="AU26" s="735" t="s">
        <v>373</v>
      </c>
      <c r="AV26" s="736"/>
      <c r="AW26" s="736"/>
      <c r="AX26" s="736"/>
      <c r="AY26" s="737"/>
      <c r="AZ26" s="735" t="s">
        <v>374</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800"/>
      <c r="CI26" s="801"/>
      <c r="CJ26" s="801"/>
      <c r="CK26" s="801"/>
      <c r="CL26" s="802"/>
      <c r="CM26" s="800"/>
      <c r="CN26" s="801"/>
      <c r="CO26" s="801"/>
      <c r="CP26" s="801"/>
      <c r="CQ26" s="802"/>
      <c r="CR26" s="800"/>
      <c r="CS26" s="801"/>
      <c r="CT26" s="801"/>
      <c r="CU26" s="801"/>
      <c r="CV26" s="802"/>
      <c r="CW26" s="800"/>
      <c r="CX26" s="801"/>
      <c r="CY26" s="801"/>
      <c r="CZ26" s="801"/>
      <c r="DA26" s="802"/>
      <c r="DB26" s="800"/>
      <c r="DC26" s="801"/>
      <c r="DD26" s="801"/>
      <c r="DE26" s="801"/>
      <c r="DF26" s="802"/>
      <c r="DG26" s="800"/>
      <c r="DH26" s="801"/>
      <c r="DI26" s="801"/>
      <c r="DJ26" s="801"/>
      <c r="DK26" s="802"/>
      <c r="DL26" s="800"/>
      <c r="DM26" s="801"/>
      <c r="DN26" s="801"/>
      <c r="DO26" s="801"/>
      <c r="DP26" s="802"/>
      <c r="DQ26" s="800"/>
      <c r="DR26" s="801"/>
      <c r="DS26" s="801"/>
      <c r="DT26" s="801"/>
      <c r="DU26" s="802"/>
      <c r="DV26" s="803"/>
      <c r="DW26" s="804"/>
      <c r="DX26" s="804"/>
      <c r="DY26" s="804"/>
      <c r="DZ26" s="805"/>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4"/>
      <c r="AG27" s="835"/>
      <c r="AH27" s="835"/>
      <c r="AI27" s="835"/>
      <c r="AJ27" s="836"/>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800"/>
      <c r="CI27" s="801"/>
      <c r="CJ27" s="801"/>
      <c r="CK27" s="801"/>
      <c r="CL27" s="802"/>
      <c r="CM27" s="800"/>
      <c r="CN27" s="801"/>
      <c r="CO27" s="801"/>
      <c r="CP27" s="801"/>
      <c r="CQ27" s="802"/>
      <c r="CR27" s="800"/>
      <c r="CS27" s="801"/>
      <c r="CT27" s="801"/>
      <c r="CU27" s="801"/>
      <c r="CV27" s="802"/>
      <c r="CW27" s="800"/>
      <c r="CX27" s="801"/>
      <c r="CY27" s="801"/>
      <c r="CZ27" s="801"/>
      <c r="DA27" s="802"/>
      <c r="DB27" s="800"/>
      <c r="DC27" s="801"/>
      <c r="DD27" s="801"/>
      <c r="DE27" s="801"/>
      <c r="DF27" s="802"/>
      <c r="DG27" s="800"/>
      <c r="DH27" s="801"/>
      <c r="DI27" s="801"/>
      <c r="DJ27" s="801"/>
      <c r="DK27" s="802"/>
      <c r="DL27" s="800"/>
      <c r="DM27" s="801"/>
      <c r="DN27" s="801"/>
      <c r="DO27" s="801"/>
      <c r="DP27" s="802"/>
      <c r="DQ27" s="800"/>
      <c r="DR27" s="801"/>
      <c r="DS27" s="801"/>
      <c r="DT27" s="801"/>
      <c r="DU27" s="802"/>
      <c r="DV27" s="803"/>
      <c r="DW27" s="804"/>
      <c r="DX27" s="804"/>
      <c r="DY27" s="804"/>
      <c r="DZ27" s="805"/>
      <c r="EA27" s="197"/>
    </row>
    <row r="28" spans="1:131" s="198" customFormat="1" ht="55.5" customHeight="1" thickTop="1" x14ac:dyDescent="0.15">
      <c r="A28" s="217">
        <v>1</v>
      </c>
      <c r="B28" s="749" t="s">
        <v>375</v>
      </c>
      <c r="C28" s="750"/>
      <c r="D28" s="750"/>
      <c r="E28" s="750"/>
      <c r="F28" s="750"/>
      <c r="G28" s="750"/>
      <c r="H28" s="750"/>
      <c r="I28" s="750"/>
      <c r="J28" s="750"/>
      <c r="K28" s="750"/>
      <c r="L28" s="750"/>
      <c r="M28" s="750"/>
      <c r="N28" s="750"/>
      <c r="O28" s="750"/>
      <c r="P28" s="751"/>
      <c r="Q28" s="839">
        <f>4556</f>
        <v>4556</v>
      </c>
      <c r="R28" s="840"/>
      <c r="S28" s="840"/>
      <c r="T28" s="840"/>
      <c r="U28" s="840"/>
      <c r="V28" s="840">
        <f>4358+1</f>
        <v>4359</v>
      </c>
      <c r="W28" s="840"/>
      <c r="X28" s="840"/>
      <c r="Y28" s="840"/>
      <c r="Z28" s="840"/>
      <c r="AA28" s="840">
        <f>Q28-V28</f>
        <v>197</v>
      </c>
      <c r="AB28" s="840"/>
      <c r="AC28" s="840"/>
      <c r="AD28" s="840"/>
      <c r="AE28" s="841"/>
      <c r="AF28" s="842">
        <v>197</v>
      </c>
      <c r="AG28" s="840"/>
      <c r="AH28" s="840"/>
      <c r="AI28" s="840"/>
      <c r="AJ28" s="843"/>
      <c r="AK28" s="844">
        <f>(280+1)+110</f>
        <v>391</v>
      </c>
      <c r="AL28" s="837"/>
      <c r="AM28" s="837"/>
      <c r="AN28" s="837"/>
      <c r="AO28" s="837"/>
      <c r="AP28" s="837" t="s">
        <v>478</v>
      </c>
      <c r="AQ28" s="837"/>
      <c r="AR28" s="837"/>
      <c r="AS28" s="837"/>
      <c r="AT28" s="837"/>
      <c r="AU28" s="837" t="s">
        <v>478</v>
      </c>
      <c r="AV28" s="837"/>
      <c r="AW28" s="837"/>
      <c r="AX28" s="837"/>
      <c r="AY28" s="837"/>
      <c r="AZ28" s="838" t="s">
        <v>478</v>
      </c>
      <c r="BA28" s="838"/>
      <c r="BB28" s="838"/>
      <c r="BC28" s="838"/>
      <c r="BD28" s="838"/>
      <c r="BE28" s="794" t="s">
        <v>553</v>
      </c>
      <c r="BF28" s="795"/>
      <c r="BG28" s="795"/>
      <c r="BH28" s="795"/>
      <c r="BI28" s="796"/>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800"/>
      <c r="CI28" s="801"/>
      <c r="CJ28" s="801"/>
      <c r="CK28" s="801"/>
      <c r="CL28" s="802"/>
      <c r="CM28" s="800"/>
      <c r="CN28" s="801"/>
      <c r="CO28" s="801"/>
      <c r="CP28" s="801"/>
      <c r="CQ28" s="802"/>
      <c r="CR28" s="800"/>
      <c r="CS28" s="801"/>
      <c r="CT28" s="801"/>
      <c r="CU28" s="801"/>
      <c r="CV28" s="802"/>
      <c r="CW28" s="800"/>
      <c r="CX28" s="801"/>
      <c r="CY28" s="801"/>
      <c r="CZ28" s="801"/>
      <c r="DA28" s="802"/>
      <c r="DB28" s="800"/>
      <c r="DC28" s="801"/>
      <c r="DD28" s="801"/>
      <c r="DE28" s="801"/>
      <c r="DF28" s="802"/>
      <c r="DG28" s="800"/>
      <c r="DH28" s="801"/>
      <c r="DI28" s="801"/>
      <c r="DJ28" s="801"/>
      <c r="DK28" s="802"/>
      <c r="DL28" s="800"/>
      <c r="DM28" s="801"/>
      <c r="DN28" s="801"/>
      <c r="DO28" s="801"/>
      <c r="DP28" s="802"/>
      <c r="DQ28" s="800"/>
      <c r="DR28" s="801"/>
      <c r="DS28" s="801"/>
      <c r="DT28" s="801"/>
      <c r="DU28" s="802"/>
      <c r="DV28" s="803"/>
      <c r="DW28" s="804"/>
      <c r="DX28" s="804"/>
      <c r="DY28" s="804"/>
      <c r="DZ28" s="805"/>
      <c r="EA28" s="197"/>
    </row>
    <row r="29" spans="1:131" s="198" customFormat="1" ht="20.25" customHeight="1" x14ac:dyDescent="0.15">
      <c r="A29" s="217">
        <v>2</v>
      </c>
      <c r="B29" s="773" t="s">
        <v>559</v>
      </c>
      <c r="C29" s="774"/>
      <c r="D29" s="774"/>
      <c r="E29" s="774"/>
      <c r="F29" s="774"/>
      <c r="G29" s="774"/>
      <c r="H29" s="774"/>
      <c r="I29" s="774"/>
      <c r="J29" s="774"/>
      <c r="K29" s="774"/>
      <c r="L29" s="774"/>
      <c r="M29" s="774"/>
      <c r="N29" s="774"/>
      <c r="O29" s="774"/>
      <c r="P29" s="775"/>
      <c r="Q29" s="776">
        <f>253+1</f>
        <v>254</v>
      </c>
      <c r="R29" s="777"/>
      <c r="S29" s="777"/>
      <c r="T29" s="777"/>
      <c r="U29" s="777"/>
      <c r="V29" s="777">
        <f>242+1</f>
        <v>243</v>
      </c>
      <c r="W29" s="777"/>
      <c r="X29" s="777"/>
      <c r="Y29" s="777"/>
      <c r="Z29" s="777"/>
      <c r="AA29" s="777">
        <f>Q29-V29</f>
        <v>11</v>
      </c>
      <c r="AB29" s="777"/>
      <c r="AC29" s="777"/>
      <c r="AD29" s="777"/>
      <c r="AE29" s="778"/>
      <c r="AF29" s="779">
        <v>11</v>
      </c>
      <c r="AG29" s="780"/>
      <c r="AH29" s="780"/>
      <c r="AI29" s="780"/>
      <c r="AJ29" s="781"/>
      <c r="AK29" s="848">
        <f>78+1</f>
        <v>79</v>
      </c>
      <c r="AL29" s="849"/>
      <c r="AM29" s="849"/>
      <c r="AN29" s="849"/>
      <c r="AO29" s="849"/>
      <c r="AP29" s="849">
        <f>125+1</f>
        <v>126</v>
      </c>
      <c r="AQ29" s="849"/>
      <c r="AR29" s="849"/>
      <c r="AS29" s="849"/>
      <c r="AT29" s="849"/>
      <c r="AU29" s="849">
        <f>44</f>
        <v>44</v>
      </c>
      <c r="AV29" s="849"/>
      <c r="AW29" s="849"/>
      <c r="AX29" s="849"/>
      <c r="AY29" s="849"/>
      <c r="AZ29" s="850" t="s">
        <v>478</v>
      </c>
      <c r="BA29" s="850"/>
      <c r="BB29" s="850"/>
      <c r="BC29" s="850"/>
      <c r="BD29" s="850"/>
      <c r="BE29" s="845"/>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800"/>
      <c r="CI29" s="801"/>
      <c r="CJ29" s="801"/>
      <c r="CK29" s="801"/>
      <c r="CL29" s="802"/>
      <c r="CM29" s="800"/>
      <c r="CN29" s="801"/>
      <c r="CO29" s="801"/>
      <c r="CP29" s="801"/>
      <c r="CQ29" s="802"/>
      <c r="CR29" s="800"/>
      <c r="CS29" s="801"/>
      <c r="CT29" s="801"/>
      <c r="CU29" s="801"/>
      <c r="CV29" s="802"/>
      <c r="CW29" s="800"/>
      <c r="CX29" s="801"/>
      <c r="CY29" s="801"/>
      <c r="CZ29" s="801"/>
      <c r="DA29" s="802"/>
      <c r="DB29" s="800"/>
      <c r="DC29" s="801"/>
      <c r="DD29" s="801"/>
      <c r="DE29" s="801"/>
      <c r="DF29" s="802"/>
      <c r="DG29" s="800"/>
      <c r="DH29" s="801"/>
      <c r="DI29" s="801"/>
      <c r="DJ29" s="801"/>
      <c r="DK29" s="802"/>
      <c r="DL29" s="800"/>
      <c r="DM29" s="801"/>
      <c r="DN29" s="801"/>
      <c r="DO29" s="801"/>
      <c r="DP29" s="802"/>
      <c r="DQ29" s="800"/>
      <c r="DR29" s="801"/>
      <c r="DS29" s="801"/>
      <c r="DT29" s="801"/>
      <c r="DU29" s="802"/>
      <c r="DV29" s="803"/>
      <c r="DW29" s="804"/>
      <c r="DX29" s="804"/>
      <c r="DY29" s="804"/>
      <c r="DZ29" s="805"/>
      <c r="EA29" s="197"/>
    </row>
    <row r="30" spans="1:131" s="198" customFormat="1" ht="26.25" customHeight="1" x14ac:dyDescent="0.15">
      <c r="A30" s="217">
        <v>3</v>
      </c>
      <c r="B30" s="773" t="s">
        <v>560</v>
      </c>
      <c r="C30" s="774"/>
      <c r="D30" s="774"/>
      <c r="E30" s="774"/>
      <c r="F30" s="774"/>
      <c r="G30" s="774"/>
      <c r="H30" s="774"/>
      <c r="I30" s="774"/>
      <c r="J30" s="774"/>
      <c r="K30" s="774"/>
      <c r="L30" s="774"/>
      <c r="M30" s="774"/>
      <c r="N30" s="774"/>
      <c r="O30" s="774"/>
      <c r="P30" s="775"/>
      <c r="Q30" s="776">
        <f>340</f>
        <v>340</v>
      </c>
      <c r="R30" s="777"/>
      <c r="S30" s="777"/>
      <c r="T30" s="777"/>
      <c r="U30" s="777"/>
      <c r="V30" s="777">
        <f>338</f>
        <v>338</v>
      </c>
      <c r="W30" s="777"/>
      <c r="X30" s="777"/>
      <c r="Y30" s="777"/>
      <c r="Z30" s="777"/>
      <c r="AA30" s="777">
        <f t="shared" ref="AA30:AA34" si="0">Q30-V30</f>
        <v>2</v>
      </c>
      <c r="AB30" s="777"/>
      <c r="AC30" s="777"/>
      <c r="AD30" s="777"/>
      <c r="AE30" s="778"/>
      <c r="AF30" s="779">
        <v>2</v>
      </c>
      <c r="AG30" s="780"/>
      <c r="AH30" s="780"/>
      <c r="AI30" s="780"/>
      <c r="AJ30" s="781"/>
      <c r="AK30" s="848">
        <f>79</f>
        <v>79</v>
      </c>
      <c r="AL30" s="849"/>
      <c r="AM30" s="849"/>
      <c r="AN30" s="849"/>
      <c r="AO30" s="849"/>
      <c r="AP30" s="849" t="s">
        <v>478</v>
      </c>
      <c r="AQ30" s="849"/>
      <c r="AR30" s="849"/>
      <c r="AS30" s="849"/>
      <c r="AT30" s="849"/>
      <c r="AU30" s="849" t="s">
        <v>478</v>
      </c>
      <c r="AV30" s="849"/>
      <c r="AW30" s="849"/>
      <c r="AX30" s="849"/>
      <c r="AY30" s="849"/>
      <c r="AZ30" s="850" t="s">
        <v>478</v>
      </c>
      <c r="BA30" s="850"/>
      <c r="BB30" s="850"/>
      <c r="BC30" s="850"/>
      <c r="BD30" s="850"/>
      <c r="BE30" s="851"/>
      <c r="BF30" s="851"/>
      <c r="BG30" s="851"/>
      <c r="BH30" s="851"/>
      <c r="BI30" s="852"/>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800"/>
      <c r="CI30" s="801"/>
      <c r="CJ30" s="801"/>
      <c r="CK30" s="801"/>
      <c r="CL30" s="802"/>
      <c r="CM30" s="800"/>
      <c r="CN30" s="801"/>
      <c r="CO30" s="801"/>
      <c r="CP30" s="801"/>
      <c r="CQ30" s="802"/>
      <c r="CR30" s="800"/>
      <c r="CS30" s="801"/>
      <c r="CT30" s="801"/>
      <c r="CU30" s="801"/>
      <c r="CV30" s="802"/>
      <c r="CW30" s="800"/>
      <c r="CX30" s="801"/>
      <c r="CY30" s="801"/>
      <c r="CZ30" s="801"/>
      <c r="DA30" s="802"/>
      <c r="DB30" s="800"/>
      <c r="DC30" s="801"/>
      <c r="DD30" s="801"/>
      <c r="DE30" s="801"/>
      <c r="DF30" s="802"/>
      <c r="DG30" s="800"/>
      <c r="DH30" s="801"/>
      <c r="DI30" s="801"/>
      <c r="DJ30" s="801"/>
      <c r="DK30" s="802"/>
      <c r="DL30" s="800"/>
      <c r="DM30" s="801"/>
      <c r="DN30" s="801"/>
      <c r="DO30" s="801"/>
      <c r="DP30" s="802"/>
      <c r="DQ30" s="800"/>
      <c r="DR30" s="801"/>
      <c r="DS30" s="801"/>
      <c r="DT30" s="801"/>
      <c r="DU30" s="802"/>
      <c r="DV30" s="803"/>
      <c r="DW30" s="804"/>
      <c r="DX30" s="804"/>
      <c r="DY30" s="804"/>
      <c r="DZ30" s="805"/>
      <c r="EA30" s="197"/>
    </row>
    <row r="31" spans="1:131" s="198" customFormat="1" ht="26.25" customHeight="1" x14ac:dyDescent="0.15">
      <c r="A31" s="217">
        <v>4</v>
      </c>
      <c r="B31" s="773" t="s">
        <v>561</v>
      </c>
      <c r="C31" s="774"/>
      <c r="D31" s="774"/>
      <c r="E31" s="774"/>
      <c r="F31" s="774"/>
      <c r="G31" s="774"/>
      <c r="H31" s="774"/>
      <c r="I31" s="774"/>
      <c r="J31" s="774"/>
      <c r="K31" s="774"/>
      <c r="L31" s="774"/>
      <c r="M31" s="774"/>
      <c r="N31" s="774"/>
      <c r="O31" s="774"/>
      <c r="P31" s="775"/>
      <c r="Q31" s="776">
        <f>564</f>
        <v>564</v>
      </c>
      <c r="R31" s="777"/>
      <c r="S31" s="777"/>
      <c r="T31" s="777"/>
      <c r="U31" s="777"/>
      <c r="V31" s="777">
        <f>538</f>
        <v>538</v>
      </c>
      <c r="W31" s="777"/>
      <c r="X31" s="777"/>
      <c r="Y31" s="777"/>
      <c r="Z31" s="777"/>
      <c r="AA31" s="777">
        <f t="shared" si="0"/>
        <v>26</v>
      </c>
      <c r="AB31" s="777"/>
      <c r="AC31" s="777"/>
      <c r="AD31" s="777"/>
      <c r="AE31" s="778"/>
      <c r="AF31" s="779">
        <v>753</v>
      </c>
      <c r="AG31" s="780"/>
      <c r="AH31" s="780"/>
      <c r="AI31" s="780"/>
      <c r="AJ31" s="781"/>
      <c r="AK31" s="848">
        <f>146+1</f>
        <v>147</v>
      </c>
      <c r="AL31" s="849"/>
      <c r="AM31" s="849"/>
      <c r="AN31" s="849"/>
      <c r="AO31" s="849"/>
      <c r="AP31" s="849">
        <f>3542+1</f>
        <v>3543</v>
      </c>
      <c r="AQ31" s="849"/>
      <c r="AR31" s="849"/>
      <c r="AS31" s="849"/>
      <c r="AT31" s="849"/>
      <c r="AU31" s="849">
        <f>1317+1</f>
        <v>1318</v>
      </c>
      <c r="AV31" s="849"/>
      <c r="AW31" s="849"/>
      <c r="AX31" s="849"/>
      <c r="AY31" s="849"/>
      <c r="AZ31" s="850" t="s">
        <v>478</v>
      </c>
      <c r="BA31" s="850"/>
      <c r="BB31" s="850"/>
      <c r="BC31" s="850"/>
      <c r="BD31" s="850"/>
      <c r="BE31" s="851" t="s">
        <v>541</v>
      </c>
      <c r="BF31" s="851"/>
      <c r="BG31" s="851"/>
      <c r="BH31" s="851"/>
      <c r="BI31" s="852"/>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800"/>
      <c r="CI31" s="801"/>
      <c r="CJ31" s="801"/>
      <c r="CK31" s="801"/>
      <c r="CL31" s="802"/>
      <c r="CM31" s="800"/>
      <c r="CN31" s="801"/>
      <c r="CO31" s="801"/>
      <c r="CP31" s="801"/>
      <c r="CQ31" s="802"/>
      <c r="CR31" s="800"/>
      <c r="CS31" s="801"/>
      <c r="CT31" s="801"/>
      <c r="CU31" s="801"/>
      <c r="CV31" s="802"/>
      <c r="CW31" s="800"/>
      <c r="CX31" s="801"/>
      <c r="CY31" s="801"/>
      <c r="CZ31" s="801"/>
      <c r="DA31" s="802"/>
      <c r="DB31" s="800"/>
      <c r="DC31" s="801"/>
      <c r="DD31" s="801"/>
      <c r="DE31" s="801"/>
      <c r="DF31" s="802"/>
      <c r="DG31" s="800"/>
      <c r="DH31" s="801"/>
      <c r="DI31" s="801"/>
      <c r="DJ31" s="801"/>
      <c r="DK31" s="802"/>
      <c r="DL31" s="800"/>
      <c r="DM31" s="801"/>
      <c r="DN31" s="801"/>
      <c r="DO31" s="801"/>
      <c r="DP31" s="802"/>
      <c r="DQ31" s="800"/>
      <c r="DR31" s="801"/>
      <c r="DS31" s="801"/>
      <c r="DT31" s="801"/>
      <c r="DU31" s="802"/>
      <c r="DV31" s="803"/>
      <c r="DW31" s="804"/>
      <c r="DX31" s="804"/>
      <c r="DY31" s="804"/>
      <c r="DZ31" s="805"/>
      <c r="EA31" s="197"/>
    </row>
    <row r="32" spans="1:131" s="198" customFormat="1" ht="26.25" customHeight="1" x14ac:dyDescent="0.15">
      <c r="A32" s="217">
        <v>5</v>
      </c>
      <c r="B32" s="773" t="s">
        <v>562</v>
      </c>
      <c r="C32" s="774"/>
      <c r="D32" s="774"/>
      <c r="E32" s="774"/>
      <c r="F32" s="774"/>
      <c r="G32" s="774"/>
      <c r="H32" s="774"/>
      <c r="I32" s="774"/>
      <c r="J32" s="774"/>
      <c r="K32" s="774"/>
      <c r="L32" s="774"/>
      <c r="M32" s="774"/>
      <c r="N32" s="774"/>
      <c r="O32" s="774"/>
      <c r="P32" s="775"/>
      <c r="Q32" s="776">
        <f>332</f>
        <v>332</v>
      </c>
      <c r="R32" s="777"/>
      <c r="S32" s="777"/>
      <c r="T32" s="777"/>
      <c r="U32" s="777"/>
      <c r="V32" s="777">
        <f>300+1</f>
        <v>301</v>
      </c>
      <c r="W32" s="777"/>
      <c r="X32" s="777"/>
      <c r="Y32" s="777"/>
      <c r="Z32" s="777"/>
      <c r="AA32" s="777">
        <f>(Q32-V32)+1</f>
        <v>32</v>
      </c>
      <c r="AB32" s="777"/>
      <c r="AC32" s="777"/>
      <c r="AD32" s="777"/>
      <c r="AE32" s="778"/>
      <c r="AF32" s="779">
        <v>32</v>
      </c>
      <c r="AG32" s="780"/>
      <c r="AH32" s="780"/>
      <c r="AI32" s="780"/>
      <c r="AJ32" s="781"/>
      <c r="AK32" s="848">
        <f>253</f>
        <v>253</v>
      </c>
      <c r="AL32" s="849"/>
      <c r="AM32" s="849"/>
      <c r="AN32" s="849"/>
      <c r="AO32" s="849"/>
      <c r="AP32" s="849">
        <f>2390+1</f>
        <v>2391</v>
      </c>
      <c r="AQ32" s="849"/>
      <c r="AR32" s="849"/>
      <c r="AS32" s="849"/>
      <c r="AT32" s="849"/>
      <c r="AU32" s="849">
        <f>2216</f>
        <v>2216</v>
      </c>
      <c r="AV32" s="849"/>
      <c r="AW32" s="849"/>
      <c r="AX32" s="849"/>
      <c r="AY32" s="849"/>
      <c r="AZ32" s="850" t="s">
        <v>478</v>
      </c>
      <c r="BA32" s="850"/>
      <c r="BB32" s="850"/>
      <c r="BC32" s="850"/>
      <c r="BD32" s="850"/>
      <c r="BE32" s="851" t="s">
        <v>542</v>
      </c>
      <c r="BF32" s="851"/>
      <c r="BG32" s="851"/>
      <c r="BH32" s="851"/>
      <c r="BI32" s="852"/>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800"/>
      <c r="CI32" s="801"/>
      <c r="CJ32" s="801"/>
      <c r="CK32" s="801"/>
      <c r="CL32" s="802"/>
      <c r="CM32" s="800"/>
      <c r="CN32" s="801"/>
      <c r="CO32" s="801"/>
      <c r="CP32" s="801"/>
      <c r="CQ32" s="802"/>
      <c r="CR32" s="800"/>
      <c r="CS32" s="801"/>
      <c r="CT32" s="801"/>
      <c r="CU32" s="801"/>
      <c r="CV32" s="802"/>
      <c r="CW32" s="800"/>
      <c r="CX32" s="801"/>
      <c r="CY32" s="801"/>
      <c r="CZ32" s="801"/>
      <c r="DA32" s="802"/>
      <c r="DB32" s="800"/>
      <c r="DC32" s="801"/>
      <c r="DD32" s="801"/>
      <c r="DE32" s="801"/>
      <c r="DF32" s="802"/>
      <c r="DG32" s="800"/>
      <c r="DH32" s="801"/>
      <c r="DI32" s="801"/>
      <c r="DJ32" s="801"/>
      <c r="DK32" s="802"/>
      <c r="DL32" s="800"/>
      <c r="DM32" s="801"/>
      <c r="DN32" s="801"/>
      <c r="DO32" s="801"/>
      <c r="DP32" s="802"/>
      <c r="DQ32" s="800"/>
      <c r="DR32" s="801"/>
      <c r="DS32" s="801"/>
      <c r="DT32" s="801"/>
      <c r="DU32" s="802"/>
      <c r="DV32" s="803"/>
      <c r="DW32" s="804"/>
      <c r="DX32" s="804"/>
      <c r="DY32" s="804"/>
      <c r="DZ32" s="805"/>
      <c r="EA32" s="197"/>
    </row>
    <row r="33" spans="1:131" s="198" customFormat="1" ht="26.25" customHeight="1" x14ac:dyDescent="0.15">
      <c r="A33" s="217">
        <v>6</v>
      </c>
      <c r="B33" s="773" t="s">
        <v>563</v>
      </c>
      <c r="C33" s="774"/>
      <c r="D33" s="774"/>
      <c r="E33" s="774"/>
      <c r="F33" s="774"/>
      <c r="G33" s="774"/>
      <c r="H33" s="774"/>
      <c r="I33" s="774"/>
      <c r="J33" s="774"/>
      <c r="K33" s="774"/>
      <c r="L33" s="774"/>
      <c r="M33" s="774"/>
      <c r="N33" s="774"/>
      <c r="O33" s="774"/>
      <c r="P33" s="775"/>
      <c r="Q33" s="776">
        <f>656</f>
        <v>656</v>
      </c>
      <c r="R33" s="777"/>
      <c r="S33" s="777"/>
      <c r="T33" s="777"/>
      <c r="U33" s="777"/>
      <c r="V33" s="777">
        <f>647+1</f>
        <v>648</v>
      </c>
      <c r="W33" s="777"/>
      <c r="X33" s="777"/>
      <c r="Y33" s="777"/>
      <c r="Z33" s="777"/>
      <c r="AA33" s="777">
        <f>(Q33-V33)+1</f>
        <v>9</v>
      </c>
      <c r="AB33" s="777"/>
      <c r="AC33" s="777"/>
      <c r="AD33" s="777"/>
      <c r="AE33" s="778"/>
      <c r="AF33" s="779">
        <v>9</v>
      </c>
      <c r="AG33" s="780"/>
      <c r="AH33" s="780"/>
      <c r="AI33" s="780"/>
      <c r="AJ33" s="781"/>
      <c r="AK33" s="848">
        <f>467</f>
        <v>467</v>
      </c>
      <c r="AL33" s="849"/>
      <c r="AM33" s="849"/>
      <c r="AN33" s="849"/>
      <c r="AO33" s="849"/>
      <c r="AP33" s="849">
        <f>4323</f>
        <v>4323</v>
      </c>
      <c r="AQ33" s="849"/>
      <c r="AR33" s="849"/>
      <c r="AS33" s="849"/>
      <c r="AT33" s="849"/>
      <c r="AU33" s="849">
        <f>4323</f>
        <v>4323</v>
      </c>
      <c r="AV33" s="849"/>
      <c r="AW33" s="849"/>
      <c r="AX33" s="849"/>
      <c r="AY33" s="849"/>
      <c r="AZ33" s="850" t="s">
        <v>478</v>
      </c>
      <c r="BA33" s="850"/>
      <c r="BB33" s="850"/>
      <c r="BC33" s="850"/>
      <c r="BD33" s="850"/>
      <c r="BE33" s="851" t="s">
        <v>542</v>
      </c>
      <c r="BF33" s="851"/>
      <c r="BG33" s="851"/>
      <c r="BH33" s="851"/>
      <c r="BI33" s="852"/>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800"/>
      <c r="CI33" s="801"/>
      <c r="CJ33" s="801"/>
      <c r="CK33" s="801"/>
      <c r="CL33" s="802"/>
      <c r="CM33" s="800"/>
      <c r="CN33" s="801"/>
      <c r="CO33" s="801"/>
      <c r="CP33" s="801"/>
      <c r="CQ33" s="802"/>
      <c r="CR33" s="800"/>
      <c r="CS33" s="801"/>
      <c r="CT33" s="801"/>
      <c r="CU33" s="801"/>
      <c r="CV33" s="802"/>
      <c r="CW33" s="800"/>
      <c r="CX33" s="801"/>
      <c r="CY33" s="801"/>
      <c r="CZ33" s="801"/>
      <c r="DA33" s="802"/>
      <c r="DB33" s="800"/>
      <c r="DC33" s="801"/>
      <c r="DD33" s="801"/>
      <c r="DE33" s="801"/>
      <c r="DF33" s="802"/>
      <c r="DG33" s="800"/>
      <c r="DH33" s="801"/>
      <c r="DI33" s="801"/>
      <c r="DJ33" s="801"/>
      <c r="DK33" s="802"/>
      <c r="DL33" s="800"/>
      <c r="DM33" s="801"/>
      <c r="DN33" s="801"/>
      <c r="DO33" s="801"/>
      <c r="DP33" s="802"/>
      <c r="DQ33" s="800"/>
      <c r="DR33" s="801"/>
      <c r="DS33" s="801"/>
      <c r="DT33" s="801"/>
      <c r="DU33" s="802"/>
      <c r="DV33" s="803"/>
      <c r="DW33" s="804"/>
      <c r="DX33" s="804"/>
      <c r="DY33" s="804"/>
      <c r="DZ33" s="805"/>
      <c r="EA33" s="197"/>
    </row>
    <row r="34" spans="1:131" s="198" customFormat="1" ht="26.25" customHeight="1" x14ac:dyDescent="0.15">
      <c r="A34" s="217">
        <v>7</v>
      </c>
      <c r="B34" s="773" t="s">
        <v>564</v>
      </c>
      <c r="C34" s="774"/>
      <c r="D34" s="774"/>
      <c r="E34" s="774"/>
      <c r="F34" s="774"/>
      <c r="G34" s="774"/>
      <c r="H34" s="774"/>
      <c r="I34" s="774"/>
      <c r="J34" s="774"/>
      <c r="K34" s="774"/>
      <c r="L34" s="774"/>
      <c r="M34" s="774"/>
      <c r="N34" s="774"/>
      <c r="O34" s="774"/>
      <c r="P34" s="775"/>
      <c r="Q34" s="776">
        <f>567+1</f>
        <v>568</v>
      </c>
      <c r="R34" s="777"/>
      <c r="S34" s="777"/>
      <c r="T34" s="777"/>
      <c r="U34" s="777"/>
      <c r="V34" s="777">
        <f>560+1</f>
        <v>561</v>
      </c>
      <c r="W34" s="777"/>
      <c r="X34" s="777"/>
      <c r="Y34" s="777"/>
      <c r="Z34" s="777"/>
      <c r="AA34" s="777">
        <f t="shared" si="0"/>
        <v>7</v>
      </c>
      <c r="AB34" s="777"/>
      <c r="AC34" s="777"/>
      <c r="AD34" s="777"/>
      <c r="AE34" s="778"/>
      <c r="AF34" s="779">
        <v>7</v>
      </c>
      <c r="AG34" s="780"/>
      <c r="AH34" s="780"/>
      <c r="AI34" s="780"/>
      <c r="AJ34" s="781"/>
      <c r="AK34" s="848">
        <f>263</f>
        <v>263</v>
      </c>
      <c r="AL34" s="849"/>
      <c r="AM34" s="849"/>
      <c r="AN34" s="849"/>
      <c r="AO34" s="849"/>
      <c r="AP34" s="849">
        <f>2967+1</f>
        <v>2968</v>
      </c>
      <c r="AQ34" s="849"/>
      <c r="AR34" s="849"/>
      <c r="AS34" s="849"/>
      <c r="AT34" s="849"/>
      <c r="AU34" s="849">
        <f>2967+1</f>
        <v>2968</v>
      </c>
      <c r="AV34" s="849"/>
      <c r="AW34" s="849"/>
      <c r="AX34" s="849"/>
      <c r="AY34" s="849"/>
      <c r="AZ34" s="850" t="s">
        <v>478</v>
      </c>
      <c r="BA34" s="850"/>
      <c r="BB34" s="850"/>
      <c r="BC34" s="850"/>
      <c r="BD34" s="850"/>
      <c r="BE34" s="851" t="s">
        <v>542</v>
      </c>
      <c r="BF34" s="851"/>
      <c r="BG34" s="851"/>
      <c r="BH34" s="851"/>
      <c r="BI34" s="852"/>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800"/>
      <c r="CI34" s="801"/>
      <c r="CJ34" s="801"/>
      <c r="CK34" s="801"/>
      <c r="CL34" s="802"/>
      <c r="CM34" s="800"/>
      <c r="CN34" s="801"/>
      <c r="CO34" s="801"/>
      <c r="CP34" s="801"/>
      <c r="CQ34" s="802"/>
      <c r="CR34" s="800"/>
      <c r="CS34" s="801"/>
      <c r="CT34" s="801"/>
      <c r="CU34" s="801"/>
      <c r="CV34" s="802"/>
      <c r="CW34" s="800"/>
      <c r="CX34" s="801"/>
      <c r="CY34" s="801"/>
      <c r="CZ34" s="801"/>
      <c r="DA34" s="802"/>
      <c r="DB34" s="800"/>
      <c r="DC34" s="801"/>
      <c r="DD34" s="801"/>
      <c r="DE34" s="801"/>
      <c r="DF34" s="802"/>
      <c r="DG34" s="800"/>
      <c r="DH34" s="801"/>
      <c r="DI34" s="801"/>
      <c r="DJ34" s="801"/>
      <c r="DK34" s="802"/>
      <c r="DL34" s="800"/>
      <c r="DM34" s="801"/>
      <c r="DN34" s="801"/>
      <c r="DO34" s="801"/>
      <c r="DP34" s="802"/>
      <c r="DQ34" s="800"/>
      <c r="DR34" s="801"/>
      <c r="DS34" s="801"/>
      <c r="DT34" s="801"/>
      <c r="DU34" s="802"/>
      <c r="DV34" s="803"/>
      <c r="DW34" s="804"/>
      <c r="DX34" s="804"/>
      <c r="DY34" s="804"/>
      <c r="DZ34" s="805"/>
      <c r="EA34" s="197"/>
    </row>
    <row r="35" spans="1:131" s="198" customFormat="1" ht="26.25" customHeight="1" x14ac:dyDescent="0.15">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51"/>
      <c r="BF35" s="851"/>
      <c r="BG35" s="851"/>
      <c r="BH35" s="851"/>
      <c r="BI35" s="852"/>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800"/>
      <c r="CI35" s="801"/>
      <c r="CJ35" s="801"/>
      <c r="CK35" s="801"/>
      <c r="CL35" s="802"/>
      <c r="CM35" s="800"/>
      <c r="CN35" s="801"/>
      <c r="CO35" s="801"/>
      <c r="CP35" s="801"/>
      <c r="CQ35" s="802"/>
      <c r="CR35" s="800"/>
      <c r="CS35" s="801"/>
      <c r="CT35" s="801"/>
      <c r="CU35" s="801"/>
      <c r="CV35" s="802"/>
      <c r="CW35" s="800"/>
      <c r="CX35" s="801"/>
      <c r="CY35" s="801"/>
      <c r="CZ35" s="801"/>
      <c r="DA35" s="802"/>
      <c r="DB35" s="800"/>
      <c r="DC35" s="801"/>
      <c r="DD35" s="801"/>
      <c r="DE35" s="801"/>
      <c r="DF35" s="802"/>
      <c r="DG35" s="800"/>
      <c r="DH35" s="801"/>
      <c r="DI35" s="801"/>
      <c r="DJ35" s="801"/>
      <c r="DK35" s="802"/>
      <c r="DL35" s="800"/>
      <c r="DM35" s="801"/>
      <c r="DN35" s="801"/>
      <c r="DO35" s="801"/>
      <c r="DP35" s="802"/>
      <c r="DQ35" s="800"/>
      <c r="DR35" s="801"/>
      <c r="DS35" s="801"/>
      <c r="DT35" s="801"/>
      <c r="DU35" s="802"/>
      <c r="DV35" s="803"/>
      <c r="DW35" s="804"/>
      <c r="DX35" s="804"/>
      <c r="DY35" s="804"/>
      <c r="DZ35" s="805"/>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51"/>
      <c r="BF36" s="851"/>
      <c r="BG36" s="851"/>
      <c r="BH36" s="851"/>
      <c r="BI36" s="852"/>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800"/>
      <c r="CI36" s="801"/>
      <c r="CJ36" s="801"/>
      <c r="CK36" s="801"/>
      <c r="CL36" s="802"/>
      <c r="CM36" s="800"/>
      <c r="CN36" s="801"/>
      <c r="CO36" s="801"/>
      <c r="CP36" s="801"/>
      <c r="CQ36" s="802"/>
      <c r="CR36" s="800"/>
      <c r="CS36" s="801"/>
      <c r="CT36" s="801"/>
      <c r="CU36" s="801"/>
      <c r="CV36" s="802"/>
      <c r="CW36" s="800"/>
      <c r="CX36" s="801"/>
      <c r="CY36" s="801"/>
      <c r="CZ36" s="801"/>
      <c r="DA36" s="802"/>
      <c r="DB36" s="800"/>
      <c r="DC36" s="801"/>
      <c r="DD36" s="801"/>
      <c r="DE36" s="801"/>
      <c r="DF36" s="802"/>
      <c r="DG36" s="800"/>
      <c r="DH36" s="801"/>
      <c r="DI36" s="801"/>
      <c r="DJ36" s="801"/>
      <c r="DK36" s="802"/>
      <c r="DL36" s="800"/>
      <c r="DM36" s="801"/>
      <c r="DN36" s="801"/>
      <c r="DO36" s="801"/>
      <c r="DP36" s="802"/>
      <c r="DQ36" s="800"/>
      <c r="DR36" s="801"/>
      <c r="DS36" s="801"/>
      <c r="DT36" s="801"/>
      <c r="DU36" s="802"/>
      <c r="DV36" s="803"/>
      <c r="DW36" s="804"/>
      <c r="DX36" s="804"/>
      <c r="DY36" s="804"/>
      <c r="DZ36" s="805"/>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51"/>
      <c r="BF37" s="851"/>
      <c r="BG37" s="851"/>
      <c r="BH37" s="851"/>
      <c r="BI37" s="852"/>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800"/>
      <c r="CI37" s="801"/>
      <c r="CJ37" s="801"/>
      <c r="CK37" s="801"/>
      <c r="CL37" s="802"/>
      <c r="CM37" s="800"/>
      <c r="CN37" s="801"/>
      <c r="CO37" s="801"/>
      <c r="CP37" s="801"/>
      <c r="CQ37" s="802"/>
      <c r="CR37" s="800"/>
      <c r="CS37" s="801"/>
      <c r="CT37" s="801"/>
      <c r="CU37" s="801"/>
      <c r="CV37" s="802"/>
      <c r="CW37" s="800"/>
      <c r="CX37" s="801"/>
      <c r="CY37" s="801"/>
      <c r="CZ37" s="801"/>
      <c r="DA37" s="802"/>
      <c r="DB37" s="800"/>
      <c r="DC37" s="801"/>
      <c r="DD37" s="801"/>
      <c r="DE37" s="801"/>
      <c r="DF37" s="802"/>
      <c r="DG37" s="800"/>
      <c r="DH37" s="801"/>
      <c r="DI37" s="801"/>
      <c r="DJ37" s="801"/>
      <c r="DK37" s="802"/>
      <c r="DL37" s="800"/>
      <c r="DM37" s="801"/>
      <c r="DN37" s="801"/>
      <c r="DO37" s="801"/>
      <c r="DP37" s="802"/>
      <c r="DQ37" s="800"/>
      <c r="DR37" s="801"/>
      <c r="DS37" s="801"/>
      <c r="DT37" s="801"/>
      <c r="DU37" s="802"/>
      <c r="DV37" s="803"/>
      <c r="DW37" s="804"/>
      <c r="DX37" s="804"/>
      <c r="DY37" s="804"/>
      <c r="DZ37" s="805"/>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51"/>
      <c r="BF38" s="851"/>
      <c r="BG38" s="851"/>
      <c r="BH38" s="851"/>
      <c r="BI38" s="852"/>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800"/>
      <c r="CI38" s="801"/>
      <c r="CJ38" s="801"/>
      <c r="CK38" s="801"/>
      <c r="CL38" s="802"/>
      <c r="CM38" s="800"/>
      <c r="CN38" s="801"/>
      <c r="CO38" s="801"/>
      <c r="CP38" s="801"/>
      <c r="CQ38" s="802"/>
      <c r="CR38" s="800"/>
      <c r="CS38" s="801"/>
      <c r="CT38" s="801"/>
      <c r="CU38" s="801"/>
      <c r="CV38" s="802"/>
      <c r="CW38" s="800"/>
      <c r="CX38" s="801"/>
      <c r="CY38" s="801"/>
      <c r="CZ38" s="801"/>
      <c r="DA38" s="802"/>
      <c r="DB38" s="800"/>
      <c r="DC38" s="801"/>
      <c r="DD38" s="801"/>
      <c r="DE38" s="801"/>
      <c r="DF38" s="802"/>
      <c r="DG38" s="800"/>
      <c r="DH38" s="801"/>
      <c r="DI38" s="801"/>
      <c r="DJ38" s="801"/>
      <c r="DK38" s="802"/>
      <c r="DL38" s="800"/>
      <c r="DM38" s="801"/>
      <c r="DN38" s="801"/>
      <c r="DO38" s="801"/>
      <c r="DP38" s="802"/>
      <c r="DQ38" s="800"/>
      <c r="DR38" s="801"/>
      <c r="DS38" s="801"/>
      <c r="DT38" s="801"/>
      <c r="DU38" s="802"/>
      <c r="DV38" s="803"/>
      <c r="DW38" s="804"/>
      <c r="DX38" s="804"/>
      <c r="DY38" s="804"/>
      <c r="DZ38" s="805"/>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51"/>
      <c r="BF39" s="851"/>
      <c r="BG39" s="851"/>
      <c r="BH39" s="851"/>
      <c r="BI39" s="852"/>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800"/>
      <c r="CI39" s="801"/>
      <c r="CJ39" s="801"/>
      <c r="CK39" s="801"/>
      <c r="CL39" s="802"/>
      <c r="CM39" s="800"/>
      <c r="CN39" s="801"/>
      <c r="CO39" s="801"/>
      <c r="CP39" s="801"/>
      <c r="CQ39" s="802"/>
      <c r="CR39" s="800"/>
      <c r="CS39" s="801"/>
      <c r="CT39" s="801"/>
      <c r="CU39" s="801"/>
      <c r="CV39" s="802"/>
      <c r="CW39" s="800"/>
      <c r="CX39" s="801"/>
      <c r="CY39" s="801"/>
      <c r="CZ39" s="801"/>
      <c r="DA39" s="802"/>
      <c r="DB39" s="800"/>
      <c r="DC39" s="801"/>
      <c r="DD39" s="801"/>
      <c r="DE39" s="801"/>
      <c r="DF39" s="802"/>
      <c r="DG39" s="800"/>
      <c r="DH39" s="801"/>
      <c r="DI39" s="801"/>
      <c r="DJ39" s="801"/>
      <c r="DK39" s="802"/>
      <c r="DL39" s="800"/>
      <c r="DM39" s="801"/>
      <c r="DN39" s="801"/>
      <c r="DO39" s="801"/>
      <c r="DP39" s="802"/>
      <c r="DQ39" s="800"/>
      <c r="DR39" s="801"/>
      <c r="DS39" s="801"/>
      <c r="DT39" s="801"/>
      <c r="DU39" s="802"/>
      <c r="DV39" s="803"/>
      <c r="DW39" s="804"/>
      <c r="DX39" s="804"/>
      <c r="DY39" s="804"/>
      <c r="DZ39" s="805"/>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51"/>
      <c r="BF40" s="851"/>
      <c r="BG40" s="851"/>
      <c r="BH40" s="851"/>
      <c r="BI40" s="852"/>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800"/>
      <c r="CI40" s="801"/>
      <c r="CJ40" s="801"/>
      <c r="CK40" s="801"/>
      <c r="CL40" s="802"/>
      <c r="CM40" s="800"/>
      <c r="CN40" s="801"/>
      <c r="CO40" s="801"/>
      <c r="CP40" s="801"/>
      <c r="CQ40" s="802"/>
      <c r="CR40" s="800"/>
      <c r="CS40" s="801"/>
      <c r="CT40" s="801"/>
      <c r="CU40" s="801"/>
      <c r="CV40" s="802"/>
      <c r="CW40" s="800"/>
      <c r="CX40" s="801"/>
      <c r="CY40" s="801"/>
      <c r="CZ40" s="801"/>
      <c r="DA40" s="802"/>
      <c r="DB40" s="800"/>
      <c r="DC40" s="801"/>
      <c r="DD40" s="801"/>
      <c r="DE40" s="801"/>
      <c r="DF40" s="802"/>
      <c r="DG40" s="800"/>
      <c r="DH40" s="801"/>
      <c r="DI40" s="801"/>
      <c r="DJ40" s="801"/>
      <c r="DK40" s="802"/>
      <c r="DL40" s="800"/>
      <c r="DM40" s="801"/>
      <c r="DN40" s="801"/>
      <c r="DO40" s="801"/>
      <c r="DP40" s="802"/>
      <c r="DQ40" s="800"/>
      <c r="DR40" s="801"/>
      <c r="DS40" s="801"/>
      <c r="DT40" s="801"/>
      <c r="DU40" s="802"/>
      <c r="DV40" s="803"/>
      <c r="DW40" s="804"/>
      <c r="DX40" s="804"/>
      <c r="DY40" s="804"/>
      <c r="DZ40" s="805"/>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51"/>
      <c r="BF41" s="851"/>
      <c r="BG41" s="851"/>
      <c r="BH41" s="851"/>
      <c r="BI41" s="852"/>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800"/>
      <c r="CI41" s="801"/>
      <c r="CJ41" s="801"/>
      <c r="CK41" s="801"/>
      <c r="CL41" s="802"/>
      <c r="CM41" s="800"/>
      <c r="CN41" s="801"/>
      <c r="CO41" s="801"/>
      <c r="CP41" s="801"/>
      <c r="CQ41" s="802"/>
      <c r="CR41" s="800"/>
      <c r="CS41" s="801"/>
      <c r="CT41" s="801"/>
      <c r="CU41" s="801"/>
      <c r="CV41" s="802"/>
      <c r="CW41" s="800"/>
      <c r="CX41" s="801"/>
      <c r="CY41" s="801"/>
      <c r="CZ41" s="801"/>
      <c r="DA41" s="802"/>
      <c r="DB41" s="800"/>
      <c r="DC41" s="801"/>
      <c r="DD41" s="801"/>
      <c r="DE41" s="801"/>
      <c r="DF41" s="802"/>
      <c r="DG41" s="800"/>
      <c r="DH41" s="801"/>
      <c r="DI41" s="801"/>
      <c r="DJ41" s="801"/>
      <c r="DK41" s="802"/>
      <c r="DL41" s="800"/>
      <c r="DM41" s="801"/>
      <c r="DN41" s="801"/>
      <c r="DO41" s="801"/>
      <c r="DP41" s="802"/>
      <c r="DQ41" s="800"/>
      <c r="DR41" s="801"/>
      <c r="DS41" s="801"/>
      <c r="DT41" s="801"/>
      <c r="DU41" s="802"/>
      <c r="DV41" s="803"/>
      <c r="DW41" s="804"/>
      <c r="DX41" s="804"/>
      <c r="DY41" s="804"/>
      <c r="DZ41" s="805"/>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51"/>
      <c r="BF42" s="851"/>
      <c r="BG42" s="851"/>
      <c r="BH42" s="851"/>
      <c r="BI42" s="852"/>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800"/>
      <c r="CI42" s="801"/>
      <c r="CJ42" s="801"/>
      <c r="CK42" s="801"/>
      <c r="CL42" s="802"/>
      <c r="CM42" s="800"/>
      <c r="CN42" s="801"/>
      <c r="CO42" s="801"/>
      <c r="CP42" s="801"/>
      <c r="CQ42" s="802"/>
      <c r="CR42" s="800"/>
      <c r="CS42" s="801"/>
      <c r="CT42" s="801"/>
      <c r="CU42" s="801"/>
      <c r="CV42" s="802"/>
      <c r="CW42" s="800"/>
      <c r="CX42" s="801"/>
      <c r="CY42" s="801"/>
      <c r="CZ42" s="801"/>
      <c r="DA42" s="802"/>
      <c r="DB42" s="800"/>
      <c r="DC42" s="801"/>
      <c r="DD42" s="801"/>
      <c r="DE42" s="801"/>
      <c r="DF42" s="802"/>
      <c r="DG42" s="800"/>
      <c r="DH42" s="801"/>
      <c r="DI42" s="801"/>
      <c r="DJ42" s="801"/>
      <c r="DK42" s="802"/>
      <c r="DL42" s="800"/>
      <c r="DM42" s="801"/>
      <c r="DN42" s="801"/>
      <c r="DO42" s="801"/>
      <c r="DP42" s="802"/>
      <c r="DQ42" s="800"/>
      <c r="DR42" s="801"/>
      <c r="DS42" s="801"/>
      <c r="DT42" s="801"/>
      <c r="DU42" s="802"/>
      <c r="DV42" s="803"/>
      <c r="DW42" s="804"/>
      <c r="DX42" s="804"/>
      <c r="DY42" s="804"/>
      <c r="DZ42" s="805"/>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51"/>
      <c r="BF43" s="851"/>
      <c r="BG43" s="851"/>
      <c r="BH43" s="851"/>
      <c r="BI43" s="852"/>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800"/>
      <c r="CI43" s="801"/>
      <c r="CJ43" s="801"/>
      <c r="CK43" s="801"/>
      <c r="CL43" s="802"/>
      <c r="CM43" s="800"/>
      <c r="CN43" s="801"/>
      <c r="CO43" s="801"/>
      <c r="CP43" s="801"/>
      <c r="CQ43" s="802"/>
      <c r="CR43" s="800"/>
      <c r="CS43" s="801"/>
      <c r="CT43" s="801"/>
      <c r="CU43" s="801"/>
      <c r="CV43" s="802"/>
      <c r="CW43" s="800"/>
      <c r="CX43" s="801"/>
      <c r="CY43" s="801"/>
      <c r="CZ43" s="801"/>
      <c r="DA43" s="802"/>
      <c r="DB43" s="800"/>
      <c r="DC43" s="801"/>
      <c r="DD43" s="801"/>
      <c r="DE43" s="801"/>
      <c r="DF43" s="802"/>
      <c r="DG43" s="800"/>
      <c r="DH43" s="801"/>
      <c r="DI43" s="801"/>
      <c r="DJ43" s="801"/>
      <c r="DK43" s="802"/>
      <c r="DL43" s="800"/>
      <c r="DM43" s="801"/>
      <c r="DN43" s="801"/>
      <c r="DO43" s="801"/>
      <c r="DP43" s="802"/>
      <c r="DQ43" s="800"/>
      <c r="DR43" s="801"/>
      <c r="DS43" s="801"/>
      <c r="DT43" s="801"/>
      <c r="DU43" s="802"/>
      <c r="DV43" s="803"/>
      <c r="DW43" s="804"/>
      <c r="DX43" s="804"/>
      <c r="DY43" s="804"/>
      <c r="DZ43" s="805"/>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51"/>
      <c r="BF44" s="851"/>
      <c r="BG44" s="851"/>
      <c r="BH44" s="851"/>
      <c r="BI44" s="852"/>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800"/>
      <c r="CI44" s="801"/>
      <c r="CJ44" s="801"/>
      <c r="CK44" s="801"/>
      <c r="CL44" s="802"/>
      <c r="CM44" s="800"/>
      <c r="CN44" s="801"/>
      <c r="CO44" s="801"/>
      <c r="CP44" s="801"/>
      <c r="CQ44" s="802"/>
      <c r="CR44" s="800"/>
      <c r="CS44" s="801"/>
      <c r="CT44" s="801"/>
      <c r="CU44" s="801"/>
      <c r="CV44" s="802"/>
      <c r="CW44" s="800"/>
      <c r="CX44" s="801"/>
      <c r="CY44" s="801"/>
      <c r="CZ44" s="801"/>
      <c r="DA44" s="802"/>
      <c r="DB44" s="800"/>
      <c r="DC44" s="801"/>
      <c r="DD44" s="801"/>
      <c r="DE44" s="801"/>
      <c r="DF44" s="802"/>
      <c r="DG44" s="800"/>
      <c r="DH44" s="801"/>
      <c r="DI44" s="801"/>
      <c r="DJ44" s="801"/>
      <c r="DK44" s="802"/>
      <c r="DL44" s="800"/>
      <c r="DM44" s="801"/>
      <c r="DN44" s="801"/>
      <c r="DO44" s="801"/>
      <c r="DP44" s="802"/>
      <c r="DQ44" s="800"/>
      <c r="DR44" s="801"/>
      <c r="DS44" s="801"/>
      <c r="DT44" s="801"/>
      <c r="DU44" s="802"/>
      <c r="DV44" s="803"/>
      <c r="DW44" s="804"/>
      <c r="DX44" s="804"/>
      <c r="DY44" s="804"/>
      <c r="DZ44" s="805"/>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51"/>
      <c r="BF45" s="851"/>
      <c r="BG45" s="851"/>
      <c r="BH45" s="851"/>
      <c r="BI45" s="852"/>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800"/>
      <c r="CI45" s="801"/>
      <c r="CJ45" s="801"/>
      <c r="CK45" s="801"/>
      <c r="CL45" s="802"/>
      <c r="CM45" s="800"/>
      <c r="CN45" s="801"/>
      <c r="CO45" s="801"/>
      <c r="CP45" s="801"/>
      <c r="CQ45" s="802"/>
      <c r="CR45" s="800"/>
      <c r="CS45" s="801"/>
      <c r="CT45" s="801"/>
      <c r="CU45" s="801"/>
      <c r="CV45" s="802"/>
      <c r="CW45" s="800"/>
      <c r="CX45" s="801"/>
      <c r="CY45" s="801"/>
      <c r="CZ45" s="801"/>
      <c r="DA45" s="802"/>
      <c r="DB45" s="800"/>
      <c r="DC45" s="801"/>
      <c r="DD45" s="801"/>
      <c r="DE45" s="801"/>
      <c r="DF45" s="802"/>
      <c r="DG45" s="800"/>
      <c r="DH45" s="801"/>
      <c r="DI45" s="801"/>
      <c r="DJ45" s="801"/>
      <c r="DK45" s="802"/>
      <c r="DL45" s="800"/>
      <c r="DM45" s="801"/>
      <c r="DN45" s="801"/>
      <c r="DO45" s="801"/>
      <c r="DP45" s="802"/>
      <c r="DQ45" s="800"/>
      <c r="DR45" s="801"/>
      <c r="DS45" s="801"/>
      <c r="DT45" s="801"/>
      <c r="DU45" s="802"/>
      <c r="DV45" s="803"/>
      <c r="DW45" s="804"/>
      <c r="DX45" s="804"/>
      <c r="DY45" s="804"/>
      <c r="DZ45" s="805"/>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51"/>
      <c r="BF46" s="851"/>
      <c r="BG46" s="851"/>
      <c r="BH46" s="851"/>
      <c r="BI46" s="852"/>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800"/>
      <c r="CI46" s="801"/>
      <c r="CJ46" s="801"/>
      <c r="CK46" s="801"/>
      <c r="CL46" s="802"/>
      <c r="CM46" s="800"/>
      <c r="CN46" s="801"/>
      <c r="CO46" s="801"/>
      <c r="CP46" s="801"/>
      <c r="CQ46" s="802"/>
      <c r="CR46" s="800"/>
      <c r="CS46" s="801"/>
      <c r="CT46" s="801"/>
      <c r="CU46" s="801"/>
      <c r="CV46" s="802"/>
      <c r="CW46" s="800"/>
      <c r="CX46" s="801"/>
      <c r="CY46" s="801"/>
      <c r="CZ46" s="801"/>
      <c r="DA46" s="802"/>
      <c r="DB46" s="800"/>
      <c r="DC46" s="801"/>
      <c r="DD46" s="801"/>
      <c r="DE46" s="801"/>
      <c r="DF46" s="802"/>
      <c r="DG46" s="800"/>
      <c r="DH46" s="801"/>
      <c r="DI46" s="801"/>
      <c r="DJ46" s="801"/>
      <c r="DK46" s="802"/>
      <c r="DL46" s="800"/>
      <c r="DM46" s="801"/>
      <c r="DN46" s="801"/>
      <c r="DO46" s="801"/>
      <c r="DP46" s="802"/>
      <c r="DQ46" s="800"/>
      <c r="DR46" s="801"/>
      <c r="DS46" s="801"/>
      <c r="DT46" s="801"/>
      <c r="DU46" s="802"/>
      <c r="DV46" s="803"/>
      <c r="DW46" s="804"/>
      <c r="DX46" s="804"/>
      <c r="DY46" s="804"/>
      <c r="DZ46" s="805"/>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51"/>
      <c r="BF47" s="851"/>
      <c r="BG47" s="851"/>
      <c r="BH47" s="851"/>
      <c r="BI47" s="852"/>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800"/>
      <c r="CI47" s="801"/>
      <c r="CJ47" s="801"/>
      <c r="CK47" s="801"/>
      <c r="CL47" s="802"/>
      <c r="CM47" s="800"/>
      <c r="CN47" s="801"/>
      <c r="CO47" s="801"/>
      <c r="CP47" s="801"/>
      <c r="CQ47" s="802"/>
      <c r="CR47" s="800"/>
      <c r="CS47" s="801"/>
      <c r="CT47" s="801"/>
      <c r="CU47" s="801"/>
      <c r="CV47" s="802"/>
      <c r="CW47" s="800"/>
      <c r="CX47" s="801"/>
      <c r="CY47" s="801"/>
      <c r="CZ47" s="801"/>
      <c r="DA47" s="802"/>
      <c r="DB47" s="800"/>
      <c r="DC47" s="801"/>
      <c r="DD47" s="801"/>
      <c r="DE47" s="801"/>
      <c r="DF47" s="802"/>
      <c r="DG47" s="800"/>
      <c r="DH47" s="801"/>
      <c r="DI47" s="801"/>
      <c r="DJ47" s="801"/>
      <c r="DK47" s="802"/>
      <c r="DL47" s="800"/>
      <c r="DM47" s="801"/>
      <c r="DN47" s="801"/>
      <c r="DO47" s="801"/>
      <c r="DP47" s="802"/>
      <c r="DQ47" s="800"/>
      <c r="DR47" s="801"/>
      <c r="DS47" s="801"/>
      <c r="DT47" s="801"/>
      <c r="DU47" s="802"/>
      <c r="DV47" s="803"/>
      <c r="DW47" s="804"/>
      <c r="DX47" s="804"/>
      <c r="DY47" s="804"/>
      <c r="DZ47" s="805"/>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51"/>
      <c r="BF48" s="851"/>
      <c r="BG48" s="851"/>
      <c r="BH48" s="851"/>
      <c r="BI48" s="852"/>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800"/>
      <c r="CI48" s="801"/>
      <c r="CJ48" s="801"/>
      <c r="CK48" s="801"/>
      <c r="CL48" s="802"/>
      <c r="CM48" s="800"/>
      <c r="CN48" s="801"/>
      <c r="CO48" s="801"/>
      <c r="CP48" s="801"/>
      <c r="CQ48" s="802"/>
      <c r="CR48" s="800"/>
      <c r="CS48" s="801"/>
      <c r="CT48" s="801"/>
      <c r="CU48" s="801"/>
      <c r="CV48" s="802"/>
      <c r="CW48" s="800"/>
      <c r="CX48" s="801"/>
      <c r="CY48" s="801"/>
      <c r="CZ48" s="801"/>
      <c r="DA48" s="802"/>
      <c r="DB48" s="800"/>
      <c r="DC48" s="801"/>
      <c r="DD48" s="801"/>
      <c r="DE48" s="801"/>
      <c r="DF48" s="802"/>
      <c r="DG48" s="800"/>
      <c r="DH48" s="801"/>
      <c r="DI48" s="801"/>
      <c r="DJ48" s="801"/>
      <c r="DK48" s="802"/>
      <c r="DL48" s="800"/>
      <c r="DM48" s="801"/>
      <c r="DN48" s="801"/>
      <c r="DO48" s="801"/>
      <c r="DP48" s="802"/>
      <c r="DQ48" s="800"/>
      <c r="DR48" s="801"/>
      <c r="DS48" s="801"/>
      <c r="DT48" s="801"/>
      <c r="DU48" s="802"/>
      <c r="DV48" s="803"/>
      <c r="DW48" s="804"/>
      <c r="DX48" s="804"/>
      <c r="DY48" s="804"/>
      <c r="DZ48" s="805"/>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51"/>
      <c r="BF49" s="851"/>
      <c r="BG49" s="851"/>
      <c r="BH49" s="851"/>
      <c r="BI49" s="852"/>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800"/>
      <c r="CI49" s="801"/>
      <c r="CJ49" s="801"/>
      <c r="CK49" s="801"/>
      <c r="CL49" s="802"/>
      <c r="CM49" s="800"/>
      <c r="CN49" s="801"/>
      <c r="CO49" s="801"/>
      <c r="CP49" s="801"/>
      <c r="CQ49" s="802"/>
      <c r="CR49" s="800"/>
      <c r="CS49" s="801"/>
      <c r="CT49" s="801"/>
      <c r="CU49" s="801"/>
      <c r="CV49" s="802"/>
      <c r="CW49" s="800"/>
      <c r="CX49" s="801"/>
      <c r="CY49" s="801"/>
      <c r="CZ49" s="801"/>
      <c r="DA49" s="802"/>
      <c r="DB49" s="800"/>
      <c r="DC49" s="801"/>
      <c r="DD49" s="801"/>
      <c r="DE49" s="801"/>
      <c r="DF49" s="802"/>
      <c r="DG49" s="800"/>
      <c r="DH49" s="801"/>
      <c r="DI49" s="801"/>
      <c r="DJ49" s="801"/>
      <c r="DK49" s="802"/>
      <c r="DL49" s="800"/>
      <c r="DM49" s="801"/>
      <c r="DN49" s="801"/>
      <c r="DO49" s="801"/>
      <c r="DP49" s="802"/>
      <c r="DQ49" s="800"/>
      <c r="DR49" s="801"/>
      <c r="DS49" s="801"/>
      <c r="DT49" s="801"/>
      <c r="DU49" s="802"/>
      <c r="DV49" s="803"/>
      <c r="DW49" s="804"/>
      <c r="DX49" s="804"/>
      <c r="DY49" s="804"/>
      <c r="DZ49" s="805"/>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3"/>
      <c r="R50" s="854"/>
      <c r="S50" s="854"/>
      <c r="T50" s="854"/>
      <c r="U50" s="854"/>
      <c r="V50" s="854"/>
      <c r="W50" s="854"/>
      <c r="X50" s="854"/>
      <c r="Y50" s="854"/>
      <c r="Z50" s="854"/>
      <c r="AA50" s="854"/>
      <c r="AB50" s="854"/>
      <c r="AC50" s="854"/>
      <c r="AD50" s="854"/>
      <c r="AE50" s="855"/>
      <c r="AF50" s="779"/>
      <c r="AG50" s="780"/>
      <c r="AH50" s="780"/>
      <c r="AI50" s="780"/>
      <c r="AJ50" s="781"/>
      <c r="AK50" s="856"/>
      <c r="AL50" s="854"/>
      <c r="AM50" s="854"/>
      <c r="AN50" s="854"/>
      <c r="AO50" s="854"/>
      <c r="AP50" s="854"/>
      <c r="AQ50" s="854"/>
      <c r="AR50" s="854"/>
      <c r="AS50" s="854"/>
      <c r="AT50" s="854"/>
      <c r="AU50" s="854"/>
      <c r="AV50" s="854"/>
      <c r="AW50" s="854"/>
      <c r="AX50" s="854"/>
      <c r="AY50" s="854"/>
      <c r="AZ50" s="857"/>
      <c r="BA50" s="857"/>
      <c r="BB50" s="857"/>
      <c r="BC50" s="857"/>
      <c r="BD50" s="857"/>
      <c r="BE50" s="851"/>
      <c r="BF50" s="851"/>
      <c r="BG50" s="851"/>
      <c r="BH50" s="851"/>
      <c r="BI50" s="852"/>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800"/>
      <c r="CI50" s="801"/>
      <c r="CJ50" s="801"/>
      <c r="CK50" s="801"/>
      <c r="CL50" s="802"/>
      <c r="CM50" s="800"/>
      <c r="CN50" s="801"/>
      <c r="CO50" s="801"/>
      <c r="CP50" s="801"/>
      <c r="CQ50" s="802"/>
      <c r="CR50" s="800"/>
      <c r="CS50" s="801"/>
      <c r="CT50" s="801"/>
      <c r="CU50" s="801"/>
      <c r="CV50" s="802"/>
      <c r="CW50" s="800"/>
      <c r="CX50" s="801"/>
      <c r="CY50" s="801"/>
      <c r="CZ50" s="801"/>
      <c r="DA50" s="802"/>
      <c r="DB50" s="800"/>
      <c r="DC50" s="801"/>
      <c r="DD50" s="801"/>
      <c r="DE50" s="801"/>
      <c r="DF50" s="802"/>
      <c r="DG50" s="800"/>
      <c r="DH50" s="801"/>
      <c r="DI50" s="801"/>
      <c r="DJ50" s="801"/>
      <c r="DK50" s="802"/>
      <c r="DL50" s="800"/>
      <c r="DM50" s="801"/>
      <c r="DN50" s="801"/>
      <c r="DO50" s="801"/>
      <c r="DP50" s="802"/>
      <c r="DQ50" s="800"/>
      <c r="DR50" s="801"/>
      <c r="DS50" s="801"/>
      <c r="DT50" s="801"/>
      <c r="DU50" s="802"/>
      <c r="DV50" s="803"/>
      <c r="DW50" s="804"/>
      <c r="DX50" s="804"/>
      <c r="DY50" s="804"/>
      <c r="DZ50" s="805"/>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3"/>
      <c r="R51" s="854"/>
      <c r="S51" s="854"/>
      <c r="T51" s="854"/>
      <c r="U51" s="854"/>
      <c r="V51" s="854"/>
      <c r="W51" s="854"/>
      <c r="X51" s="854"/>
      <c r="Y51" s="854"/>
      <c r="Z51" s="854"/>
      <c r="AA51" s="854"/>
      <c r="AB51" s="854"/>
      <c r="AC51" s="854"/>
      <c r="AD51" s="854"/>
      <c r="AE51" s="855"/>
      <c r="AF51" s="779"/>
      <c r="AG51" s="780"/>
      <c r="AH51" s="780"/>
      <c r="AI51" s="780"/>
      <c r="AJ51" s="781"/>
      <c r="AK51" s="856"/>
      <c r="AL51" s="854"/>
      <c r="AM51" s="854"/>
      <c r="AN51" s="854"/>
      <c r="AO51" s="854"/>
      <c r="AP51" s="854"/>
      <c r="AQ51" s="854"/>
      <c r="AR51" s="854"/>
      <c r="AS51" s="854"/>
      <c r="AT51" s="854"/>
      <c r="AU51" s="854"/>
      <c r="AV51" s="854"/>
      <c r="AW51" s="854"/>
      <c r="AX51" s="854"/>
      <c r="AY51" s="854"/>
      <c r="AZ51" s="857"/>
      <c r="BA51" s="857"/>
      <c r="BB51" s="857"/>
      <c r="BC51" s="857"/>
      <c r="BD51" s="857"/>
      <c r="BE51" s="851"/>
      <c r="BF51" s="851"/>
      <c r="BG51" s="851"/>
      <c r="BH51" s="851"/>
      <c r="BI51" s="852"/>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800"/>
      <c r="CI51" s="801"/>
      <c r="CJ51" s="801"/>
      <c r="CK51" s="801"/>
      <c r="CL51" s="802"/>
      <c r="CM51" s="800"/>
      <c r="CN51" s="801"/>
      <c r="CO51" s="801"/>
      <c r="CP51" s="801"/>
      <c r="CQ51" s="802"/>
      <c r="CR51" s="800"/>
      <c r="CS51" s="801"/>
      <c r="CT51" s="801"/>
      <c r="CU51" s="801"/>
      <c r="CV51" s="802"/>
      <c r="CW51" s="800"/>
      <c r="CX51" s="801"/>
      <c r="CY51" s="801"/>
      <c r="CZ51" s="801"/>
      <c r="DA51" s="802"/>
      <c r="DB51" s="800"/>
      <c r="DC51" s="801"/>
      <c r="DD51" s="801"/>
      <c r="DE51" s="801"/>
      <c r="DF51" s="802"/>
      <c r="DG51" s="800"/>
      <c r="DH51" s="801"/>
      <c r="DI51" s="801"/>
      <c r="DJ51" s="801"/>
      <c r="DK51" s="802"/>
      <c r="DL51" s="800"/>
      <c r="DM51" s="801"/>
      <c r="DN51" s="801"/>
      <c r="DO51" s="801"/>
      <c r="DP51" s="802"/>
      <c r="DQ51" s="800"/>
      <c r="DR51" s="801"/>
      <c r="DS51" s="801"/>
      <c r="DT51" s="801"/>
      <c r="DU51" s="802"/>
      <c r="DV51" s="803"/>
      <c r="DW51" s="804"/>
      <c r="DX51" s="804"/>
      <c r="DY51" s="804"/>
      <c r="DZ51" s="805"/>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3"/>
      <c r="R52" s="854"/>
      <c r="S52" s="854"/>
      <c r="T52" s="854"/>
      <c r="U52" s="854"/>
      <c r="V52" s="854"/>
      <c r="W52" s="854"/>
      <c r="X52" s="854"/>
      <c r="Y52" s="854"/>
      <c r="Z52" s="854"/>
      <c r="AA52" s="854"/>
      <c r="AB52" s="854"/>
      <c r="AC52" s="854"/>
      <c r="AD52" s="854"/>
      <c r="AE52" s="855"/>
      <c r="AF52" s="779"/>
      <c r="AG52" s="780"/>
      <c r="AH52" s="780"/>
      <c r="AI52" s="780"/>
      <c r="AJ52" s="781"/>
      <c r="AK52" s="856"/>
      <c r="AL52" s="854"/>
      <c r="AM52" s="854"/>
      <c r="AN52" s="854"/>
      <c r="AO52" s="854"/>
      <c r="AP52" s="854"/>
      <c r="AQ52" s="854"/>
      <c r="AR52" s="854"/>
      <c r="AS52" s="854"/>
      <c r="AT52" s="854"/>
      <c r="AU52" s="854"/>
      <c r="AV52" s="854"/>
      <c r="AW52" s="854"/>
      <c r="AX52" s="854"/>
      <c r="AY52" s="854"/>
      <c r="AZ52" s="857"/>
      <c r="BA52" s="857"/>
      <c r="BB52" s="857"/>
      <c r="BC52" s="857"/>
      <c r="BD52" s="857"/>
      <c r="BE52" s="851"/>
      <c r="BF52" s="851"/>
      <c r="BG52" s="851"/>
      <c r="BH52" s="851"/>
      <c r="BI52" s="852"/>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800"/>
      <c r="CI52" s="801"/>
      <c r="CJ52" s="801"/>
      <c r="CK52" s="801"/>
      <c r="CL52" s="802"/>
      <c r="CM52" s="800"/>
      <c r="CN52" s="801"/>
      <c r="CO52" s="801"/>
      <c r="CP52" s="801"/>
      <c r="CQ52" s="802"/>
      <c r="CR52" s="800"/>
      <c r="CS52" s="801"/>
      <c r="CT52" s="801"/>
      <c r="CU52" s="801"/>
      <c r="CV52" s="802"/>
      <c r="CW52" s="800"/>
      <c r="CX52" s="801"/>
      <c r="CY52" s="801"/>
      <c r="CZ52" s="801"/>
      <c r="DA52" s="802"/>
      <c r="DB52" s="800"/>
      <c r="DC52" s="801"/>
      <c r="DD52" s="801"/>
      <c r="DE52" s="801"/>
      <c r="DF52" s="802"/>
      <c r="DG52" s="800"/>
      <c r="DH52" s="801"/>
      <c r="DI52" s="801"/>
      <c r="DJ52" s="801"/>
      <c r="DK52" s="802"/>
      <c r="DL52" s="800"/>
      <c r="DM52" s="801"/>
      <c r="DN52" s="801"/>
      <c r="DO52" s="801"/>
      <c r="DP52" s="802"/>
      <c r="DQ52" s="800"/>
      <c r="DR52" s="801"/>
      <c r="DS52" s="801"/>
      <c r="DT52" s="801"/>
      <c r="DU52" s="802"/>
      <c r="DV52" s="803"/>
      <c r="DW52" s="804"/>
      <c r="DX52" s="804"/>
      <c r="DY52" s="804"/>
      <c r="DZ52" s="805"/>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3"/>
      <c r="R53" s="854"/>
      <c r="S53" s="854"/>
      <c r="T53" s="854"/>
      <c r="U53" s="854"/>
      <c r="V53" s="854"/>
      <c r="W53" s="854"/>
      <c r="X53" s="854"/>
      <c r="Y53" s="854"/>
      <c r="Z53" s="854"/>
      <c r="AA53" s="854"/>
      <c r="AB53" s="854"/>
      <c r="AC53" s="854"/>
      <c r="AD53" s="854"/>
      <c r="AE53" s="855"/>
      <c r="AF53" s="779"/>
      <c r="AG53" s="780"/>
      <c r="AH53" s="780"/>
      <c r="AI53" s="780"/>
      <c r="AJ53" s="781"/>
      <c r="AK53" s="856"/>
      <c r="AL53" s="854"/>
      <c r="AM53" s="854"/>
      <c r="AN53" s="854"/>
      <c r="AO53" s="854"/>
      <c r="AP53" s="854"/>
      <c r="AQ53" s="854"/>
      <c r="AR53" s="854"/>
      <c r="AS53" s="854"/>
      <c r="AT53" s="854"/>
      <c r="AU53" s="854"/>
      <c r="AV53" s="854"/>
      <c r="AW53" s="854"/>
      <c r="AX53" s="854"/>
      <c r="AY53" s="854"/>
      <c r="AZ53" s="857"/>
      <c r="BA53" s="857"/>
      <c r="BB53" s="857"/>
      <c r="BC53" s="857"/>
      <c r="BD53" s="857"/>
      <c r="BE53" s="851"/>
      <c r="BF53" s="851"/>
      <c r="BG53" s="851"/>
      <c r="BH53" s="851"/>
      <c r="BI53" s="852"/>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800"/>
      <c r="CI53" s="801"/>
      <c r="CJ53" s="801"/>
      <c r="CK53" s="801"/>
      <c r="CL53" s="802"/>
      <c r="CM53" s="800"/>
      <c r="CN53" s="801"/>
      <c r="CO53" s="801"/>
      <c r="CP53" s="801"/>
      <c r="CQ53" s="802"/>
      <c r="CR53" s="800"/>
      <c r="CS53" s="801"/>
      <c r="CT53" s="801"/>
      <c r="CU53" s="801"/>
      <c r="CV53" s="802"/>
      <c r="CW53" s="800"/>
      <c r="CX53" s="801"/>
      <c r="CY53" s="801"/>
      <c r="CZ53" s="801"/>
      <c r="DA53" s="802"/>
      <c r="DB53" s="800"/>
      <c r="DC53" s="801"/>
      <c r="DD53" s="801"/>
      <c r="DE53" s="801"/>
      <c r="DF53" s="802"/>
      <c r="DG53" s="800"/>
      <c r="DH53" s="801"/>
      <c r="DI53" s="801"/>
      <c r="DJ53" s="801"/>
      <c r="DK53" s="802"/>
      <c r="DL53" s="800"/>
      <c r="DM53" s="801"/>
      <c r="DN53" s="801"/>
      <c r="DO53" s="801"/>
      <c r="DP53" s="802"/>
      <c r="DQ53" s="800"/>
      <c r="DR53" s="801"/>
      <c r="DS53" s="801"/>
      <c r="DT53" s="801"/>
      <c r="DU53" s="802"/>
      <c r="DV53" s="803"/>
      <c r="DW53" s="804"/>
      <c r="DX53" s="804"/>
      <c r="DY53" s="804"/>
      <c r="DZ53" s="805"/>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3"/>
      <c r="R54" s="854"/>
      <c r="S54" s="854"/>
      <c r="T54" s="854"/>
      <c r="U54" s="854"/>
      <c r="V54" s="854"/>
      <c r="W54" s="854"/>
      <c r="X54" s="854"/>
      <c r="Y54" s="854"/>
      <c r="Z54" s="854"/>
      <c r="AA54" s="854"/>
      <c r="AB54" s="854"/>
      <c r="AC54" s="854"/>
      <c r="AD54" s="854"/>
      <c r="AE54" s="855"/>
      <c r="AF54" s="779"/>
      <c r="AG54" s="780"/>
      <c r="AH54" s="780"/>
      <c r="AI54" s="780"/>
      <c r="AJ54" s="781"/>
      <c r="AK54" s="856"/>
      <c r="AL54" s="854"/>
      <c r="AM54" s="854"/>
      <c r="AN54" s="854"/>
      <c r="AO54" s="854"/>
      <c r="AP54" s="854"/>
      <c r="AQ54" s="854"/>
      <c r="AR54" s="854"/>
      <c r="AS54" s="854"/>
      <c r="AT54" s="854"/>
      <c r="AU54" s="854"/>
      <c r="AV54" s="854"/>
      <c r="AW54" s="854"/>
      <c r="AX54" s="854"/>
      <c r="AY54" s="854"/>
      <c r="AZ54" s="857"/>
      <c r="BA54" s="857"/>
      <c r="BB54" s="857"/>
      <c r="BC54" s="857"/>
      <c r="BD54" s="857"/>
      <c r="BE54" s="851"/>
      <c r="BF54" s="851"/>
      <c r="BG54" s="851"/>
      <c r="BH54" s="851"/>
      <c r="BI54" s="852"/>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800"/>
      <c r="CI54" s="801"/>
      <c r="CJ54" s="801"/>
      <c r="CK54" s="801"/>
      <c r="CL54" s="802"/>
      <c r="CM54" s="800"/>
      <c r="CN54" s="801"/>
      <c r="CO54" s="801"/>
      <c r="CP54" s="801"/>
      <c r="CQ54" s="802"/>
      <c r="CR54" s="800"/>
      <c r="CS54" s="801"/>
      <c r="CT54" s="801"/>
      <c r="CU54" s="801"/>
      <c r="CV54" s="802"/>
      <c r="CW54" s="800"/>
      <c r="CX54" s="801"/>
      <c r="CY54" s="801"/>
      <c r="CZ54" s="801"/>
      <c r="DA54" s="802"/>
      <c r="DB54" s="800"/>
      <c r="DC54" s="801"/>
      <c r="DD54" s="801"/>
      <c r="DE54" s="801"/>
      <c r="DF54" s="802"/>
      <c r="DG54" s="800"/>
      <c r="DH54" s="801"/>
      <c r="DI54" s="801"/>
      <c r="DJ54" s="801"/>
      <c r="DK54" s="802"/>
      <c r="DL54" s="800"/>
      <c r="DM54" s="801"/>
      <c r="DN54" s="801"/>
      <c r="DO54" s="801"/>
      <c r="DP54" s="802"/>
      <c r="DQ54" s="800"/>
      <c r="DR54" s="801"/>
      <c r="DS54" s="801"/>
      <c r="DT54" s="801"/>
      <c r="DU54" s="802"/>
      <c r="DV54" s="803"/>
      <c r="DW54" s="804"/>
      <c r="DX54" s="804"/>
      <c r="DY54" s="804"/>
      <c r="DZ54" s="805"/>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3"/>
      <c r="R55" s="854"/>
      <c r="S55" s="854"/>
      <c r="T55" s="854"/>
      <c r="U55" s="854"/>
      <c r="V55" s="854"/>
      <c r="W55" s="854"/>
      <c r="X55" s="854"/>
      <c r="Y55" s="854"/>
      <c r="Z55" s="854"/>
      <c r="AA55" s="854"/>
      <c r="AB55" s="854"/>
      <c r="AC55" s="854"/>
      <c r="AD55" s="854"/>
      <c r="AE55" s="855"/>
      <c r="AF55" s="779"/>
      <c r="AG55" s="780"/>
      <c r="AH55" s="780"/>
      <c r="AI55" s="780"/>
      <c r="AJ55" s="781"/>
      <c r="AK55" s="856"/>
      <c r="AL55" s="854"/>
      <c r="AM55" s="854"/>
      <c r="AN55" s="854"/>
      <c r="AO55" s="854"/>
      <c r="AP55" s="854"/>
      <c r="AQ55" s="854"/>
      <c r="AR55" s="854"/>
      <c r="AS55" s="854"/>
      <c r="AT55" s="854"/>
      <c r="AU55" s="854"/>
      <c r="AV55" s="854"/>
      <c r="AW55" s="854"/>
      <c r="AX55" s="854"/>
      <c r="AY55" s="854"/>
      <c r="AZ55" s="857"/>
      <c r="BA55" s="857"/>
      <c r="BB55" s="857"/>
      <c r="BC55" s="857"/>
      <c r="BD55" s="857"/>
      <c r="BE55" s="851"/>
      <c r="BF55" s="851"/>
      <c r="BG55" s="851"/>
      <c r="BH55" s="851"/>
      <c r="BI55" s="852"/>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800"/>
      <c r="CI55" s="801"/>
      <c r="CJ55" s="801"/>
      <c r="CK55" s="801"/>
      <c r="CL55" s="802"/>
      <c r="CM55" s="800"/>
      <c r="CN55" s="801"/>
      <c r="CO55" s="801"/>
      <c r="CP55" s="801"/>
      <c r="CQ55" s="802"/>
      <c r="CR55" s="800"/>
      <c r="CS55" s="801"/>
      <c r="CT55" s="801"/>
      <c r="CU55" s="801"/>
      <c r="CV55" s="802"/>
      <c r="CW55" s="800"/>
      <c r="CX55" s="801"/>
      <c r="CY55" s="801"/>
      <c r="CZ55" s="801"/>
      <c r="DA55" s="802"/>
      <c r="DB55" s="800"/>
      <c r="DC55" s="801"/>
      <c r="DD55" s="801"/>
      <c r="DE55" s="801"/>
      <c r="DF55" s="802"/>
      <c r="DG55" s="800"/>
      <c r="DH55" s="801"/>
      <c r="DI55" s="801"/>
      <c r="DJ55" s="801"/>
      <c r="DK55" s="802"/>
      <c r="DL55" s="800"/>
      <c r="DM55" s="801"/>
      <c r="DN55" s="801"/>
      <c r="DO55" s="801"/>
      <c r="DP55" s="802"/>
      <c r="DQ55" s="800"/>
      <c r="DR55" s="801"/>
      <c r="DS55" s="801"/>
      <c r="DT55" s="801"/>
      <c r="DU55" s="802"/>
      <c r="DV55" s="803"/>
      <c r="DW55" s="804"/>
      <c r="DX55" s="804"/>
      <c r="DY55" s="804"/>
      <c r="DZ55" s="805"/>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3"/>
      <c r="R56" s="854"/>
      <c r="S56" s="854"/>
      <c r="T56" s="854"/>
      <c r="U56" s="854"/>
      <c r="V56" s="854"/>
      <c r="W56" s="854"/>
      <c r="X56" s="854"/>
      <c r="Y56" s="854"/>
      <c r="Z56" s="854"/>
      <c r="AA56" s="854"/>
      <c r="AB56" s="854"/>
      <c r="AC56" s="854"/>
      <c r="AD56" s="854"/>
      <c r="AE56" s="855"/>
      <c r="AF56" s="779"/>
      <c r="AG56" s="780"/>
      <c r="AH56" s="780"/>
      <c r="AI56" s="780"/>
      <c r="AJ56" s="781"/>
      <c r="AK56" s="856"/>
      <c r="AL56" s="854"/>
      <c r="AM56" s="854"/>
      <c r="AN56" s="854"/>
      <c r="AO56" s="854"/>
      <c r="AP56" s="854"/>
      <c r="AQ56" s="854"/>
      <c r="AR56" s="854"/>
      <c r="AS56" s="854"/>
      <c r="AT56" s="854"/>
      <c r="AU56" s="854"/>
      <c r="AV56" s="854"/>
      <c r="AW56" s="854"/>
      <c r="AX56" s="854"/>
      <c r="AY56" s="854"/>
      <c r="AZ56" s="857"/>
      <c r="BA56" s="857"/>
      <c r="BB56" s="857"/>
      <c r="BC56" s="857"/>
      <c r="BD56" s="857"/>
      <c r="BE56" s="851"/>
      <c r="BF56" s="851"/>
      <c r="BG56" s="851"/>
      <c r="BH56" s="851"/>
      <c r="BI56" s="852"/>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800"/>
      <c r="CI56" s="801"/>
      <c r="CJ56" s="801"/>
      <c r="CK56" s="801"/>
      <c r="CL56" s="802"/>
      <c r="CM56" s="800"/>
      <c r="CN56" s="801"/>
      <c r="CO56" s="801"/>
      <c r="CP56" s="801"/>
      <c r="CQ56" s="802"/>
      <c r="CR56" s="800"/>
      <c r="CS56" s="801"/>
      <c r="CT56" s="801"/>
      <c r="CU56" s="801"/>
      <c r="CV56" s="802"/>
      <c r="CW56" s="800"/>
      <c r="CX56" s="801"/>
      <c r="CY56" s="801"/>
      <c r="CZ56" s="801"/>
      <c r="DA56" s="802"/>
      <c r="DB56" s="800"/>
      <c r="DC56" s="801"/>
      <c r="DD56" s="801"/>
      <c r="DE56" s="801"/>
      <c r="DF56" s="802"/>
      <c r="DG56" s="800"/>
      <c r="DH56" s="801"/>
      <c r="DI56" s="801"/>
      <c r="DJ56" s="801"/>
      <c r="DK56" s="802"/>
      <c r="DL56" s="800"/>
      <c r="DM56" s="801"/>
      <c r="DN56" s="801"/>
      <c r="DO56" s="801"/>
      <c r="DP56" s="802"/>
      <c r="DQ56" s="800"/>
      <c r="DR56" s="801"/>
      <c r="DS56" s="801"/>
      <c r="DT56" s="801"/>
      <c r="DU56" s="802"/>
      <c r="DV56" s="803"/>
      <c r="DW56" s="804"/>
      <c r="DX56" s="804"/>
      <c r="DY56" s="804"/>
      <c r="DZ56" s="805"/>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3"/>
      <c r="R57" s="854"/>
      <c r="S57" s="854"/>
      <c r="T57" s="854"/>
      <c r="U57" s="854"/>
      <c r="V57" s="854"/>
      <c r="W57" s="854"/>
      <c r="X57" s="854"/>
      <c r="Y57" s="854"/>
      <c r="Z57" s="854"/>
      <c r="AA57" s="854"/>
      <c r="AB57" s="854"/>
      <c r="AC57" s="854"/>
      <c r="AD57" s="854"/>
      <c r="AE57" s="855"/>
      <c r="AF57" s="779"/>
      <c r="AG57" s="780"/>
      <c r="AH57" s="780"/>
      <c r="AI57" s="780"/>
      <c r="AJ57" s="781"/>
      <c r="AK57" s="856"/>
      <c r="AL57" s="854"/>
      <c r="AM57" s="854"/>
      <c r="AN57" s="854"/>
      <c r="AO57" s="854"/>
      <c r="AP57" s="854"/>
      <c r="AQ57" s="854"/>
      <c r="AR57" s="854"/>
      <c r="AS57" s="854"/>
      <c r="AT57" s="854"/>
      <c r="AU57" s="854"/>
      <c r="AV57" s="854"/>
      <c r="AW57" s="854"/>
      <c r="AX57" s="854"/>
      <c r="AY57" s="854"/>
      <c r="AZ57" s="857"/>
      <c r="BA57" s="857"/>
      <c r="BB57" s="857"/>
      <c r="BC57" s="857"/>
      <c r="BD57" s="857"/>
      <c r="BE57" s="851"/>
      <c r="BF57" s="851"/>
      <c r="BG57" s="851"/>
      <c r="BH57" s="851"/>
      <c r="BI57" s="852"/>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800"/>
      <c r="CI57" s="801"/>
      <c r="CJ57" s="801"/>
      <c r="CK57" s="801"/>
      <c r="CL57" s="802"/>
      <c r="CM57" s="800"/>
      <c r="CN57" s="801"/>
      <c r="CO57" s="801"/>
      <c r="CP57" s="801"/>
      <c r="CQ57" s="802"/>
      <c r="CR57" s="800"/>
      <c r="CS57" s="801"/>
      <c r="CT57" s="801"/>
      <c r="CU57" s="801"/>
      <c r="CV57" s="802"/>
      <c r="CW57" s="800"/>
      <c r="CX57" s="801"/>
      <c r="CY57" s="801"/>
      <c r="CZ57" s="801"/>
      <c r="DA57" s="802"/>
      <c r="DB57" s="800"/>
      <c r="DC57" s="801"/>
      <c r="DD57" s="801"/>
      <c r="DE57" s="801"/>
      <c r="DF57" s="802"/>
      <c r="DG57" s="800"/>
      <c r="DH57" s="801"/>
      <c r="DI57" s="801"/>
      <c r="DJ57" s="801"/>
      <c r="DK57" s="802"/>
      <c r="DL57" s="800"/>
      <c r="DM57" s="801"/>
      <c r="DN57" s="801"/>
      <c r="DO57" s="801"/>
      <c r="DP57" s="802"/>
      <c r="DQ57" s="800"/>
      <c r="DR57" s="801"/>
      <c r="DS57" s="801"/>
      <c r="DT57" s="801"/>
      <c r="DU57" s="802"/>
      <c r="DV57" s="803"/>
      <c r="DW57" s="804"/>
      <c r="DX57" s="804"/>
      <c r="DY57" s="804"/>
      <c r="DZ57" s="805"/>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3"/>
      <c r="R58" s="854"/>
      <c r="S58" s="854"/>
      <c r="T58" s="854"/>
      <c r="U58" s="854"/>
      <c r="V58" s="854"/>
      <c r="W58" s="854"/>
      <c r="X58" s="854"/>
      <c r="Y58" s="854"/>
      <c r="Z58" s="854"/>
      <c r="AA58" s="854"/>
      <c r="AB58" s="854"/>
      <c r="AC58" s="854"/>
      <c r="AD58" s="854"/>
      <c r="AE58" s="855"/>
      <c r="AF58" s="779"/>
      <c r="AG58" s="780"/>
      <c r="AH58" s="780"/>
      <c r="AI58" s="780"/>
      <c r="AJ58" s="781"/>
      <c r="AK58" s="856"/>
      <c r="AL58" s="854"/>
      <c r="AM58" s="854"/>
      <c r="AN58" s="854"/>
      <c r="AO58" s="854"/>
      <c r="AP58" s="854"/>
      <c r="AQ58" s="854"/>
      <c r="AR58" s="854"/>
      <c r="AS58" s="854"/>
      <c r="AT58" s="854"/>
      <c r="AU58" s="854"/>
      <c r="AV58" s="854"/>
      <c r="AW58" s="854"/>
      <c r="AX58" s="854"/>
      <c r="AY58" s="854"/>
      <c r="AZ58" s="857"/>
      <c r="BA58" s="857"/>
      <c r="BB58" s="857"/>
      <c r="BC58" s="857"/>
      <c r="BD58" s="857"/>
      <c r="BE58" s="851"/>
      <c r="BF58" s="851"/>
      <c r="BG58" s="851"/>
      <c r="BH58" s="851"/>
      <c r="BI58" s="852"/>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800"/>
      <c r="CI58" s="801"/>
      <c r="CJ58" s="801"/>
      <c r="CK58" s="801"/>
      <c r="CL58" s="802"/>
      <c r="CM58" s="800"/>
      <c r="CN58" s="801"/>
      <c r="CO58" s="801"/>
      <c r="CP58" s="801"/>
      <c r="CQ58" s="802"/>
      <c r="CR58" s="800"/>
      <c r="CS58" s="801"/>
      <c r="CT58" s="801"/>
      <c r="CU58" s="801"/>
      <c r="CV58" s="802"/>
      <c r="CW58" s="800"/>
      <c r="CX58" s="801"/>
      <c r="CY58" s="801"/>
      <c r="CZ58" s="801"/>
      <c r="DA58" s="802"/>
      <c r="DB58" s="800"/>
      <c r="DC58" s="801"/>
      <c r="DD58" s="801"/>
      <c r="DE58" s="801"/>
      <c r="DF58" s="802"/>
      <c r="DG58" s="800"/>
      <c r="DH58" s="801"/>
      <c r="DI58" s="801"/>
      <c r="DJ58" s="801"/>
      <c r="DK58" s="802"/>
      <c r="DL58" s="800"/>
      <c r="DM58" s="801"/>
      <c r="DN58" s="801"/>
      <c r="DO58" s="801"/>
      <c r="DP58" s="802"/>
      <c r="DQ58" s="800"/>
      <c r="DR58" s="801"/>
      <c r="DS58" s="801"/>
      <c r="DT58" s="801"/>
      <c r="DU58" s="802"/>
      <c r="DV58" s="803"/>
      <c r="DW58" s="804"/>
      <c r="DX58" s="804"/>
      <c r="DY58" s="804"/>
      <c r="DZ58" s="805"/>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3"/>
      <c r="R59" s="854"/>
      <c r="S59" s="854"/>
      <c r="T59" s="854"/>
      <c r="U59" s="854"/>
      <c r="V59" s="854"/>
      <c r="W59" s="854"/>
      <c r="X59" s="854"/>
      <c r="Y59" s="854"/>
      <c r="Z59" s="854"/>
      <c r="AA59" s="854"/>
      <c r="AB59" s="854"/>
      <c r="AC59" s="854"/>
      <c r="AD59" s="854"/>
      <c r="AE59" s="855"/>
      <c r="AF59" s="779"/>
      <c r="AG59" s="780"/>
      <c r="AH59" s="780"/>
      <c r="AI59" s="780"/>
      <c r="AJ59" s="781"/>
      <c r="AK59" s="856"/>
      <c r="AL59" s="854"/>
      <c r="AM59" s="854"/>
      <c r="AN59" s="854"/>
      <c r="AO59" s="854"/>
      <c r="AP59" s="854"/>
      <c r="AQ59" s="854"/>
      <c r="AR59" s="854"/>
      <c r="AS59" s="854"/>
      <c r="AT59" s="854"/>
      <c r="AU59" s="854"/>
      <c r="AV59" s="854"/>
      <c r="AW59" s="854"/>
      <c r="AX59" s="854"/>
      <c r="AY59" s="854"/>
      <c r="AZ59" s="857"/>
      <c r="BA59" s="857"/>
      <c r="BB59" s="857"/>
      <c r="BC59" s="857"/>
      <c r="BD59" s="857"/>
      <c r="BE59" s="851"/>
      <c r="BF59" s="851"/>
      <c r="BG59" s="851"/>
      <c r="BH59" s="851"/>
      <c r="BI59" s="852"/>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800"/>
      <c r="CI59" s="801"/>
      <c r="CJ59" s="801"/>
      <c r="CK59" s="801"/>
      <c r="CL59" s="802"/>
      <c r="CM59" s="800"/>
      <c r="CN59" s="801"/>
      <c r="CO59" s="801"/>
      <c r="CP59" s="801"/>
      <c r="CQ59" s="802"/>
      <c r="CR59" s="800"/>
      <c r="CS59" s="801"/>
      <c r="CT59" s="801"/>
      <c r="CU59" s="801"/>
      <c r="CV59" s="802"/>
      <c r="CW59" s="800"/>
      <c r="CX59" s="801"/>
      <c r="CY59" s="801"/>
      <c r="CZ59" s="801"/>
      <c r="DA59" s="802"/>
      <c r="DB59" s="800"/>
      <c r="DC59" s="801"/>
      <c r="DD59" s="801"/>
      <c r="DE59" s="801"/>
      <c r="DF59" s="802"/>
      <c r="DG59" s="800"/>
      <c r="DH59" s="801"/>
      <c r="DI59" s="801"/>
      <c r="DJ59" s="801"/>
      <c r="DK59" s="802"/>
      <c r="DL59" s="800"/>
      <c r="DM59" s="801"/>
      <c r="DN59" s="801"/>
      <c r="DO59" s="801"/>
      <c r="DP59" s="802"/>
      <c r="DQ59" s="800"/>
      <c r="DR59" s="801"/>
      <c r="DS59" s="801"/>
      <c r="DT59" s="801"/>
      <c r="DU59" s="802"/>
      <c r="DV59" s="803"/>
      <c r="DW59" s="804"/>
      <c r="DX59" s="804"/>
      <c r="DY59" s="804"/>
      <c r="DZ59" s="805"/>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3"/>
      <c r="R60" s="854"/>
      <c r="S60" s="854"/>
      <c r="T60" s="854"/>
      <c r="U60" s="854"/>
      <c r="V60" s="854"/>
      <c r="W60" s="854"/>
      <c r="X60" s="854"/>
      <c r="Y60" s="854"/>
      <c r="Z60" s="854"/>
      <c r="AA60" s="854"/>
      <c r="AB60" s="854"/>
      <c r="AC60" s="854"/>
      <c r="AD60" s="854"/>
      <c r="AE60" s="855"/>
      <c r="AF60" s="779"/>
      <c r="AG60" s="780"/>
      <c r="AH60" s="780"/>
      <c r="AI60" s="780"/>
      <c r="AJ60" s="781"/>
      <c r="AK60" s="856"/>
      <c r="AL60" s="854"/>
      <c r="AM60" s="854"/>
      <c r="AN60" s="854"/>
      <c r="AO60" s="854"/>
      <c r="AP60" s="854"/>
      <c r="AQ60" s="854"/>
      <c r="AR60" s="854"/>
      <c r="AS60" s="854"/>
      <c r="AT60" s="854"/>
      <c r="AU60" s="854"/>
      <c r="AV60" s="854"/>
      <c r="AW60" s="854"/>
      <c r="AX60" s="854"/>
      <c r="AY60" s="854"/>
      <c r="AZ60" s="857"/>
      <c r="BA60" s="857"/>
      <c r="BB60" s="857"/>
      <c r="BC60" s="857"/>
      <c r="BD60" s="857"/>
      <c r="BE60" s="851"/>
      <c r="BF60" s="851"/>
      <c r="BG60" s="851"/>
      <c r="BH60" s="851"/>
      <c r="BI60" s="852"/>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800"/>
      <c r="CI60" s="801"/>
      <c r="CJ60" s="801"/>
      <c r="CK60" s="801"/>
      <c r="CL60" s="802"/>
      <c r="CM60" s="800"/>
      <c r="CN60" s="801"/>
      <c r="CO60" s="801"/>
      <c r="CP60" s="801"/>
      <c r="CQ60" s="802"/>
      <c r="CR60" s="800"/>
      <c r="CS60" s="801"/>
      <c r="CT60" s="801"/>
      <c r="CU60" s="801"/>
      <c r="CV60" s="802"/>
      <c r="CW60" s="800"/>
      <c r="CX60" s="801"/>
      <c r="CY60" s="801"/>
      <c r="CZ60" s="801"/>
      <c r="DA60" s="802"/>
      <c r="DB60" s="800"/>
      <c r="DC60" s="801"/>
      <c r="DD60" s="801"/>
      <c r="DE60" s="801"/>
      <c r="DF60" s="802"/>
      <c r="DG60" s="800"/>
      <c r="DH60" s="801"/>
      <c r="DI60" s="801"/>
      <c r="DJ60" s="801"/>
      <c r="DK60" s="802"/>
      <c r="DL60" s="800"/>
      <c r="DM60" s="801"/>
      <c r="DN60" s="801"/>
      <c r="DO60" s="801"/>
      <c r="DP60" s="802"/>
      <c r="DQ60" s="800"/>
      <c r="DR60" s="801"/>
      <c r="DS60" s="801"/>
      <c r="DT60" s="801"/>
      <c r="DU60" s="802"/>
      <c r="DV60" s="803"/>
      <c r="DW60" s="804"/>
      <c r="DX60" s="804"/>
      <c r="DY60" s="804"/>
      <c r="DZ60" s="805"/>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3"/>
      <c r="R61" s="854"/>
      <c r="S61" s="854"/>
      <c r="T61" s="854"/>
      <c r="U61" s="854"/>
      <c r="V61" s="854"/>
      <c r="W61" s="854"/>
      <c r="X61" s="854"/>
      <c r="Y61" s="854"/>
      <c r="Z61" s="854"/>
      <c r="AA61" s="854"/>
      <c r="AB61" s="854"/>
      <c r="AC61" s="854"/>
      <c r="AD61" s="854"/>
      <c r="AE61" s="855"/>
      <c r="AF61" s="779"/>
      <c r="AG61" s="780"/>
      <c r="AH61" s="780"/>
      <c r="AI61" s="780"/>
      <c r="AJ61" s="781"/>
      <c r="AK61" s="856"/>
      <c r="AL61" s="854"/>
      <c r="AM61" s="854"/>
      <c r="AN61" s="854"/>
      <c r="AO61" s="854"/>
      <c r="AP61" s="854"/>
      <c r="AQ61" s="854"/>
      <c r="AR61" s="854"/>
      <c r="AS61" s="854"/>
      <c r="AT61" s="854"/>
      <c r="AU61" s="854"/>
      <c r="AV61" s="854"/>
      <c r="AW61" s="854"/>
      <c r="AX61" s="854"/>
      <c r="AY61" s="854"/>
      <c r="AZ61" s="857"/>
      <c r="BA61" s="857"/>
      <c r="BB61" s="857"/>
      <c r="BC61" s="857"/>
      <c r="BD61" s="857"/>
      <c r="BE61" s="851"/>
      <c r="BF61" s="851"/>
      <c r="BG61" s="851"/>
      <c r="BH61" s="851"/>
      <c r="BI61" s="852"/>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800"/>
      <c r="CI61" s="801"/>
      <c r="CJ61" s="801"/>
      <c r="CK61" s="801"/>
      <c r="CL61" s="802"/>
      <c r="CM61" s="800"/>
      <c r="CN61" s="801"/>
      <c r="CO61" s="801"/>
      <c r="CP61" s="801"/>
      <c r="CQ61" s="802"/>
      <c r="CR61" s="800"/>
      <c r="CS61" s="801"/>
      <c r="CT61" s="801"/>
      <c r="CU61" s="801"/>
      <c r="CV61" s="802"/>
      <c r="CW61" s="800"/>
      <c r="CX61" s="801"/>
      <c r="CY61" s="801"/>
      <c r="CZ61" s="801"/>
      <c r="DA61" s="802"/>
      <c r="DB61" s="800"/>
      <c r="DC61" s="801"/>
      <c r="DD61" s="801"/>
      <c r="DE61" s="801"/>
      <c r="DF61" s="802"/>
      <c r="DG61" s="800"/>
      <c r="DH61" s="801"/>
      <c r="DI61" s="801"/>
      <c r="DJ61" s="801"/>
      <c r="DK61" s="802"/>
      <c r="DL61" s="800"/>
      <c r="DM61" s="801"/>
      <c r="DN61" s="801"/>
      <c r="DO61" s="801"/>
      <c r="DP61" s="802"/>
      <c r="DQ61" s="800"/>
      <c r="DR61" s="801"/>
      <c r="DS61" s="801"/>
      <c r="DT61" s="801"/>
      <c r="DU61" s="802"/>
      <c r="DV61" s="803"/>
      <c r="DW61" s="804"/>
      <c r="DX61" s="804"/>
      <c r="DY61" s="804"/>
      <c r="DZ61" s="805"/>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3"/>
      <c r="R62" s="854"/>
      <c r="S62" s="854"/>
      <c r="T62" s="854"/>
      <c r="U62" s="854"/>
      <c r="V62" s="854"/>
      <c r="W62" s="854"/>
      <c r="X62" s="854"/>
      <c r="Y62" s="854"/>
      <c r="Z62" s="854"/>
      <c r="AA62" s="854"/>
      <c r="AB62" s="854"/>
      <c r="AC62" s="854"/>
      <c r="AD62" s="854"/>
      <c r="AE62" s="855"/>
      <c r="AF62" s="779"/>
      <c r="AG62" s="780"/>
      <c r="AH62" s="780"/>
      <c r="AI62" s="780"/>
      <c r="AJ62" s="781"/>
      <c r="AK62" s="856"/>
      <c r="AL62" s="854"/>
      <c r="AM62" s="854"/>
      <c r="AN62" s="854"/>
      <c r="AO62" s="854"/>
      <c r="AP62" s="854"/>
      <c r="AQ62" s="854"/>
      <c r="AR62" s="854"/>
      <c r="AS62" s="854"/>
      <c r="AT62" s="854"/>
      <c r="AU62" s="854"/>
      <c r="AV62" s="854"/>
      <c r="AW62" s="854"/>
      <c r="AX62" s="854"/>
      <c r="AY62" s="854"/>
      <c r="AZ62" s="857"/>
      <c r="BA62" s="857"/>
      <c r="BB62" s="857"/>
      <c r="BC62" s="857"/>
      <c r="BD62" s="857"/>
      <c r="BE62" s="851"/>
      <c r="BF62" s="851"/>
      <c r="BG62" s="851"/>
      <c r="BH62" s="851"/>
      <c r="BI62" s="852"/>
      <c r="BJ62" s="865" t="s">
        <v>376</v>
      </c>
      <c r="BK62" s="825"/>
      <c r="BL62" s="825"/>
      <c r="BM62" s="825"/>
      <c r="BN62" s="826"/>
      <c r="BO62" s="216"/>
      <c r="BP62" s="216"/>
      <c r="BQ62" s="213">
        <v>56</v>
      </c>
      <c r="BR62" s="214"/>
      <c r="BS62" s="786"/>
      <c r="BT62" s="787"/>
      <c r="BU62" s="787"/>
      <c r="BV62" s="787"/>
      <c r="BW62" s="787"/>
      <c r="BX62" s="787"/>
      <c r="BY62" s="787"/>
      <c r="BZ62" s="787"/>
      <c r="CA62" s="787"/>
      <c r="CB62" s="787"/>
      <c r="CC62" s="787"/>
      <c r="CD62" s="787"/>
      <c r="CE62" s="787"/>
      <c r="CF62" s="787"/>
      <c r="CG62" s="788"/>
      <c r="CH62" s="800"/>
      <c r="CI62" s="801"/>
      <c r="CJ62" s="801"/>
      <c r="CK62" s="801"/>
      <c r="CL62" s="802"/>
      <c r="CM62" s="800"/>
      <c r="CN62" s="801"/>
      <c r="CO62" s="801"/>
      <c r="CP62" s="801"/>
      <c r="CQ62" s="802"/>
      <c r="CR62" s="800"/>
      <c r="CS62" s="801"/>
      <c r="CT62" s="801"/>
      <c r="CU62" s="801"/>
      <c r="CV62" s="802"/>
      <c r="CW62" s="800"/>
      <c r="CX62" s="801"/>
      <c r="CY62" s="801"/>
      <c r="CZ62" s="801"/>
      <c r="DA62" s="802"/>
      <c r="DB62" s="800"/>
      <c r="DC62" s="801"/>
      <c r="DD62" s="801"/>
      <c r="DE62" s="801"/>
      <c r="DF62" s="802"/>
      <c r="DG62" s="800"/>
      <c r="DH62" s="801"/>
      <c r="DI62" s="801"/>
      <c r="DJ62" s="801"/>
      <c r="DK62" s="802"/>
      <c r="DL62" s="800"/>
      <c r="DM62" s="801"/>
      <c r="DN62" s="801"/>
      <c r="DO62" s="801"/>
      <c r="DP62" s="802"/>
      <c r="DQ62" s="800"/>
      <c r="DR62" s="801"/>
      <c r="DS62" s="801"/>
      <c r="DT62" s="801"/>
      <c r="DU62" s="802"/>
      <c r="DV62" s="803"/>
      <c r="DW62" s="804"/>
      <c r="DX62" s="804"/>
      <c r="DY62" s="804"/>
      <c r="DZ62" s="805"/>
      <c r="EA62" s="197"/>
    </row>
    <row r="63" spans="1:131" s="198" customFormat="1" ht="26.25" customHeight="1" thickBot="1" x14ac:dyDescent="0.2">
      <c r="A63" s="215" t="s">
        <v>363</v>
      </c>
      <c r="B63" s="809" t="s">
        <v>377</v>
      </c>
      <c r="C63" s="810"/>
      <c r="D63" s="810"/>
      <c r="E63" s="810"/>
      <c r="F63" s="810"/>
      <c r="G63" s="810"/>
      <c r="H63" s="810"/>
      <c r="I63" s="810"/>
      <c r="J63" s="810"/>
      <c r="K63" s="810"/>
      <c r="L63" s="810"/>
      <c r="M63" s="810"/>
      <c r="N63" s="810"/>
      <c r="O63" s="810"/>
      <c r="P63" s="811"/>
      <c r="Q63" s="858"/>
      <c r="R63" s="859"/>
      <c r="S63" s="859"/>
      <c r="T63" s="859"/>
      <c r="U63" s="859"/>
      <c r="V63" s="859"/>
      <c r="W63" s="859"/>
      <c r="X63" s="859"/>
      <c r="Y63" s="859"/>
      <c r="Z63" s="859"/>
      <c r="AA63" s="859"/>
      <c r="AB63" s="859"/>
      <c r="AC63" s="859"/>
      <c r="AD63" s="859"/>
      <c r="AE63" s="860"/>
      <c r="AF63" s="861">
        <f>SUM(AF28:AJ62)</f>
        <v>1011</v>
      </c>
      <c r="AG63" s="862"/>
      <c r="AH63" s="862"/>
      <c r="AI63" s="862"/>
      <c r="AJ63" s="863"/>
      <c r="AK63" s="864"/>
      <c r="AL63" s="859"/>
      <c r="AM63" s="859"/>
      <c r="AN63" s="859"/>
      <c r="AO63" s="859"/>
      <c r="AP63" s="862">
        <f>SUM(AP28:AT62)-1</f>
        <v>13350</v>
      </c>
      <c r="AQ63" s="862"/>
      <c r="AR63" s="862"/>
      <c r="AS63" s="862"/>
      <c r="AT63" s="862"/>
      <c r="AU63" s="862">
        <f>SUM(AU28:AY62)</f>
        <v>10869</v>
      </c>
      <c r="AV63" s="862"/>
      <c r="AW63" s="862"/>
      <c r="AX63" s="862"/>
      <c r="AY63" s="862"/>
      <c r="AZ63" s="866"/>
      <c r="BA63" s="866"/>
      <c r="BB63" s="866"/>
      <c r="BC63" s="866"/>
      <c r="BD63" s="866"/>
      <c r="BE63" s="867"/>
      <c r="BF63" s="867"/>
      <c r="BG63" s="867"/>
      <c r="BH63" s="867"/>
      <c r="BI63" s="868"/>
      <c r="BJ63" s="869" t="s">
        <v>540</v>
      </c>
      <c r="BK63" s="870"/>
      <c r="BL63" s="870"/>
      <c r="BM63" s="870"/>
      <c r="BN63" s="871"/>
      <c r="BO63" s="216"/>
      <c r="BP63" s="216"/>
      <c r="BQ63" s="213">
        <v>57</v>
      </c>
      <c r="BR63" s="214"/>
      <c r="BS63" s="786"/>
      <c r="BT63" s="787"/>
      <c r="BU63" s="787"/>
      <c r="BV63" s="787"/>
      <c r="BW63" s="787"/>
      <c r="BX63" s="787"/>
      <c r="BY63" s="787"/>
      <c r="BZ63" s="787"/>
      <c r="CA63" s="787"/>
      <c r="CB63" s="787"/>
      <c r="CC63" s="787"/>
      <c r="CD63" s="787"/>
      <c r="CE63" s="787"/>
      <c r="CF63" s="787"/>
      <c r="CG63" s="788"/>
      <c r="CH63" s="800"/>
      <c r="CI63" s="801"/>
      <c r="CJ63" s="801"/>
      <c r="CK63" s="801"/>
      <c r="CL63" s="802"/>
      <c r="CM63" s="800"/>
      <c r="CN63" s="801"/>
      <c r="CO63" s="801"/>
      <c r="CP63" s="801"/>
      <c r="CQ63" s="802"/>
      <c r="CR63" s="800"/>
      <c r="CS63" s="801"/>
      <c r="CT63" s="801"/>
      <c r="CU63" s="801"/>
      <c r="CV63" s="802"/>
      <c r="CW63" s="800"/>
      <c r="CX63" s="801"/>
      <c r="CY63" s="801"/>
      <c r="CZ63" s="801"/>
      <c r="DA63" s="802"/>
      <c r="DB63" s="800"/>
      <c r="DC63" s="801"/>
      <c r="DD63" s="801"/>
      <c r="DE63" s="801"/>
      <c r="DF63" s="802"/>
      <c r="DG63" s="800"/>
      <c r="DH63" s="801"/>
      <c r="DI63" s="801"/>
      <c r="DJ63" s="801"/>
      <c r="DK63" s="802"/>
      <c r="DL63" s="800"/>
      <c r="DM63" s="801"/>
      <c r="DN63" s="801"/>
      <c r="DO63" s="801"/>
      <c r="DP63" s="802"/>
      <c r="DQ63" s="800"/>
      <c r="DR63" s="801"/>
      <c r="DS63" s="801"/>
      <c r="DT63" s="801"/>
      <c r="DU63" s="802"/>
      <c r="DV63" s="803"/>
      <c r="DW63" s="804"/>
      <c r="DX63" s="804"/>
      <c r="DY63" s="804"/>
      <c r="DZ63" s="805"/>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800"/>
      <c r="CI64" s="801"/>
      <c r="CJ64" s="801"/>
      <c r="CK64" s="801"/>
      <c r="CL64" s="802"/>
      <c r="CM64" s="800"/>
      <c r="CN64" s="801"/>
      <c r="CO64" s="801"/>
      <c r="CP64" s="801"/>
      <c r="CQ64" s="802"/>
      <c r="CR64" s="800"/>
      <c r="CS64" s="801"/>
      <c r="CT64" s="801"/>
      <c r="CU64" s="801"/>
      <c r="CV64" s="802"/>
      <c r="CW64" s="800"/>
      <c r="CX64" s="801"/>
      <c r="CY64" s="801"/>
      <c r="CZ64" s="801"/>
      <c r="DA64" s="802"/>
      <c r="DB64" s="800"/>
      <c r="DC64" s="801"/>
      <c r="DD64" s="801"/>
      <c r="DE64" s="801"/>
      <c r="DF64" s="802"/>
      <c r="DG64" s="800"/>
      <c r="DH64" s="801"/>
      <c r="DI64" s="801"/>
      <c r="DJ64" s="801"/>
      <c r="DK64" s="802"/>
      <c r="DL64" s="800"/>
      <c r="DM64" s="801"/>
      <c r="DN64" s="801"/>
      <c r="DO64" s="801"/>
      <c r="DP64" s="802"/>
      <c r="DQ64" s="800"/>
      <c r="DR64" s="801"/>
      <c r="DS64" s="801"/>
      <c r="DT64" s="801"/>
      <c r="DU64" s="802"/>
      <c r="DV64" s="803"/>
      <c r="DW64" s="804"/>
      <c r="DX64" s="804"/>
      <c r="DY64" s="804"/>
      <c r="DZ64" s="805"/>
      <c r="EA64" s="197"/>
    </row>
    <row r="65" spans="1:131" s="198" customFormat="1" ht="26.25" customHeight="1" thickBot="1" x14ac:dyDescent="0.2">
      <c r="A65" s="203" t="s">
        <v>378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800"/>
      <c r="CI65" s="801"/>
      <c r="CJ65" s="801"/>
      <c r="CK65" s="801"/>
      <c r="CL65" s="802"/>
      <c r="CM65" s="800"/>
      <c r="CN65" s="801"/>
      <c r="CO65" s="801"/>
      <c r="CP65" s="801"/>
      <c r="CQ65" s="802"/>
      <c r="CR65" s="800"/>
      <c r="CS65" s="801"/>
      <c r="CT65" s="801"/>
      <c r="CU65" s="801"/>
      <c r="CV65" s="802"/>
      <c r="CW65" s="800"/>
      <c r="CX65" s="801"/>
      <c r="CY65" s="801"/>
      <c r="CZ65" s="801"/>
      <c r="DA65" s="802"/>
      <c r="DB65" s="800"/>
      <c r="DC65" s="801"/>
      <c r="DD65" s="801"/>
      <c r="DE65" s="801"/>
      <c r="DF65" s="802"/>
      <c r="DG65" s="800"/>
      <c r="DH65" s="801"/>
      <c r="DI65" s="801"/>
      <c r="DJ65" s="801"/>
      <c r="DK65" s="802"/>
      <c r="DL65" s="800"/>
      <c r="DM65" s="801"/>
      <c r="DN65" s="801"/>
      <c r="DO65" s="801"/>
      <c r="DP65" s="802"/>
      <c r="DQ65" s="800"/>
      <c r="DR65" s="801"/>
      <c r="DS65" s="801"/>
      <c r="DT65" s="801"/>
      <c r="DU65" s="802"/>
      <c r="DV65" s="803"/>
      <c r="DW65" s="804"/>
      <c r="DX65" s="804"/>
      <c r="DY65" s="804"/>
      <c r="DZ65" s="805"/>
      <c r="EA65" s="197"/>
    </row>
    <row r="66" spans="1:131" s="198" customFormat="1" ht="26.25" customHeight="1" x14ac:dyDescent="0.15">
      <c r="A66" s="758" t="s">
        <v>379</v>
      </c>
      <c r="B66" s="759"/>
      <c r="C66" s="759"/>
      <c r="D66" s="759"/>
      <c r="E66" s="759"/>
      <c r="F66" s="759"/>
      <c r="G66" s="759"/>
      <c r="H66" s="759"/>
      <c r="I66" s="759"/>
      <c r="J66" s="759"/>
      <c r="K66" s="759"/>
      <c r="L66" s="759"/>
      <c r="M66" s="759"/>
      <c r="N66" s="759"/>
      <c r="O66" s="759"/>
      <c r="P66" s="760"/>
      <c r="Q66" s="735" t="s">
        <v>380</v>
      </c>
      <c r="R66" s="736"/>
      <c r="S66" s="736"/>
      <c r="T66" s="736"/>
      <c r="U66" s="737"/>
      <c r="V66" s="735" t="s">
        <v>381</v>
      </c>
      <c r="W66" s="736"/>
      <c r="X66" s="736"/>
      <c r="Y66" s="736"/>
      <c r="Z66" s="737"/>
      <c r="AA66" s="735" t="s">
        <v>382</v>
      </c>
      <c r="AB66" s="736"/>
      <c r="AC66" s="736"/>
      <c r="AD66" s="736"/>
      <c r="AE66" s="737"/>
      <c r="AF66" s="872" t="s">
        <v>383</v>
      </c>
      <c r="AG66" s="832"/>
      <c r="AH66" s="832"/>
      <c r="AI66" s="832"/>
      <c r="AJ66" s="873"/>
      <c r="AK66" s="735" t="s">
        <v>384</v>
      </c>
      <c r="AL66" s="759"/>
      <c r="AM66" s="759"/>
      <c r="AN66" s="759"/>
      <c r="AO66" s="760"/>
      <c r="AP66" s="735" t="s">
        <v>385</v>
      </c>
      <c r="AQ66" s="736"/>
      <c r="AR66" s="736"/>
      <c r="AS66" s="736"/>
      <c r="AT66" s="737"/>
      <c r="AU66" s="735" t="s">
        <v>386</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4"/>
      <c r="AG67" s="835"/>
      <c r="AH67" s="835"/>
      <c r="AI67" s="835"/>
      <c r="AJ67" s="875"/>
      <c r="AK67" s="876"/>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7"/>
    </row>
    <row r="68" spans="1:131" s="198" customFormat="1" ht="26.25" customHeight="1" thickTop="1" x14ac:dyDescent="0.15">
      <c r="A68" s="209">
        <v>1</v>
      </c>
      <c r="B68" s="889" t="s">
        <v>543</v>
      </c>
      <c r="C68" s="890"/>
      <c r="D68" s="890"/>
      <c r="E68" s="890"/>
      <c r="F68" s="890"/>
      <c r="G68" s="890"/>
      <c r="H68" s="890"/>
      <c r="I68" s="890"/>
      <c r="J68" s="890"/>
      <c r="K68" s="890"/>
      <c r="L68" s="890"/>
      <c r="M68" s="890"/>
      <c r="N68" s="890"/>
      <c r="O68" s="890"/>
      <c r="P68" s="891"/>
      <c r="Q68" s="892">
        <f>3040</f>
        <v>3040</v>
      </c>
      <c r="R68" s="886"/>
      <c r="S68" s="886"/>
      <c r="T68" s="886"/>
      <c r="U68" s="886"/>
      <c r="V68" s="886">
        <f>2966+1</f>
        <v>2967</v>
      </c>
      <c r="W68" s="886"/>
      <c r="X68" s="886"/>
      <c r="Y68" s="886"/>
      <c r="Z68" s="886"/>
      <c r="AA68" s="886">
        <f>(Q68-V68)+1</f>
        <v>74</v>
      </c>
      <c r="AB68" s="886"/>
      <c r="AC68" s="886"/>
      <c r="AD68" s="886"/>
      <c r="AE68" s="886"/>
      <c r="AF68" s="886">
        <f>AA68</f>
        <v>74</v>
      </c>
      <c r="AG68" s="886"/>
      <c r="AH68" s="886"/>
      <c r="AI68" s="886"/>
      <c r="AJ68" s="886"/>
      <c r="AK68" s="886">
        <f>259+1</f>
        <v>260</v>
      </c>
      <c r="AL68" s="886"/>
      <c r="AM68" s="886"/>
      <c r="AN68" s="886"/>
      <c r="AO68" s="886"/>
      <c r="AP68" s="886">
        <f>1671+1</f>
        <v>1672</v>
      </c>
      <c r="AQ68" s="886"/>
      <c r="AR68" s="886"/>
      <c r="AS68" s="886"/>
      <c r="AT68" s="886"/>
      <c r="AU68" s="886">
        <f>253+1</f>
        <v>254</v>
      </c>
      <c r="AV68" s="886"/>
      <c r="AW68" s="886"/>
      <c r="AX68" s="886"/>
      <c r="AY68" s="886"/>
      <c r="AZ68" s="887" t="s">
        <v>554</v>
      </c>
      <c r="BA68" s="887"/>
      <c r="BB68" s="887"/>
      <c r="BC68" s="887"/>
      <c r="BD68" s="888"/>
      <c r="BE68" s="216"/>
      <c r="BF68" s="216"/>
      <c r="BG68" s="216"/>
      <c r="BH68" s="216"/>
      <c r="BI68" s="216"/>
      <c r="BJ68" s="216"/>
      <c r="BK68" s="216"/>
      <c r="BL68" s="216"/>
      <c r="BM68" s="216"/>
      <c r="BN68" s="216"/>
      <c r="BO68" s="216"/>
      <c r="BP68" s="216"/>
      <c r="BQ68" s="213">
        <v>62</v>
      </c>
      <c r="BR68" s="218"/>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7"/>
    </row>
    <row r="69" spans="1:131" s="198" customFormat="1" ht="26.25" customHeight="1" x14ac:dyDescent="0.15">
      <c r="A69" s="212">
        <v>2</v>
      </c>
      <c r="B69" s="893" t="s">
        <v>544</v>
      </c>
      <c r="C69" s="894"/>
      <c r="D69" s="894"/>
      <c r="E69" s="894"/>
      <c r="F69" s="894"/>
      <c r="G69" s="894"/>
      <c r="H69" s="894"/>
      <c r="I69" s="894"/>
      <c r="J69" s="894"/>
      <c r="K69" s="894"/>
      <c r="L69" s="894"/>
      <c r="M69" s="894"/>
      <c r="N69" s="894"/>
      <c r="O69" s="894"/>
      <c r="P69" s="895"/>
      <c r="Q69" s="896">
        <f>778+1</f>
        <v>779</v>
      </c>
      <c r="R69" s="849"/>
      <c r="S69" s="849"/>
      <c r="T69" s="849"/>
      <c r="U69" s="849"/>
      <c r="V69" s="849">
        <f>757</f>
        <v>757</v>
      </c>
      <c r="W69" s="849"/>
      <c r="X69" s="849"/>
      <c r="Y69" s="849"/>
      <c r="Z69" s="849"/>
      <c r="AA69" s="849">
        <f t="shared" ref="AA69:AA75" si="1">Q69-V69</f>
        <v>22</v>
      </c>
      <c r="AB69" s="849"/>
      <c r="AC69" s="849"/>
      <c r="AD69" s="849"/>
      <c r="AE69" s="849"/>
      <c r="AF69" s="849">
        <f t="shared" ref="AF69:AF74" si="2">AA69</f>
        <v>22</v>
      </c>
      <c r="AG69" s="849"/>
      <c r="AH69" s="849"/>
      <c r="AI69" s="849"/>
      <c r="AJ69" s="849"/>
      <c r="AK69" s="849">
        <f>31</f>
        <v>31</v>
      </c>
      <c r="AL69" s="849"/>
      <c r="AM69" s="849"/>
      <c r="AN69" s="849"/>
      <c r="AO69" s="849"/>
      <c r="AP69" s="849">
        <f>143+1</f>
        <v>144</v>
      </c>
      <c r="AQ69" s="849"/>
      <c r="AR69" s="849"/>
      <c r="AS69" s="849"/>
      <c r="AT69" s="849"/>
      <c r="AU69" s="849">
        <f>99</f>
        <v>99</v>
      </c>
      <c r="AV69" s="849"/>
      <c r="AW69" s="849"/>
      <c r="AX69" s="849"/>
      <c r="AY69" s="849"/>
      <c r="AZ69" s="846" t="s">
        <v>555</v>
      </c>
      <c r="BA69" s="846"/>
      <c r="BB69" s="846"/>
      <c r="BC69" s="846"/>
      <c r="BD69" s="847"/>
      <c r="BE69" s="216"/>
      <c r="BF69" s="216"/>
      <c r="BG69" s="216"/>
      <c r="BH69" s="216"/>
      <c r="BI69" s="216"/>
      <c r="BJ69" s="216"/>
      <c r="BK69" s="216"/>
      <c r="BL69" s="216"/>
      <c r="BM69" s="216"/>
      <c r="BN69" s="216"/>
      <c r="BO69" s="216"/>
      <c r="BP69" s="216"/>
      <c r="BQ69" s="213">
        <v>63</v>
      </c>
      <c r="BR69" s="218"/>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7"/>
    </row>
    <row r="70" spans="1:131" s="198" customFormat="1" ht="26.25" customHeight="1" x14ac:dyDescent="0.15">
      <c r="A70" s="212">
        <v>3</v>
      </c>
      <c r="B70" s="893" t="s">
        <v>545</v>
      </c>
      <c r="C70" s="894"/>
      <c r="D70" s="894"/>
      <c r="E70" s="894"/>
      <c r="F70" s="894"/>
      <c r="G70" s="894"/>
      <c r="H70" s="894"/>
      <c r="I70" s="894"/>
      <c r="J70" s="894"/>
      <c r="K70" s="894"/>
      <c r="L70" s="894"/>
      <c r="M70" s="894"/>
      <c r="N70" s="894"/>
      <c r="O70" s="894"/>
      <c r="P70" s="895"/>
      <c r="Q70" s="896">
        <f>518+1</f>
        <v>519</v>
      </c>
      <c r="R70" s="849"/>
      <c r="S70" s="849"/>
      <c r="T70" s="849"/>
      <c r="U70" s="849"/>
      <c r="V70" s="849">
        <f>469</f>
        <v>469</v>
      </c>
      <c r="W70" s="849"/>
      <c r="X70" s="849"/>
      <c r="Y70" s="849"/>
      <c r="Z70" s="849"/>
      <c r="AA70" s="849">
        <f>(Q70-V70)-1</f>
        <v>49</v>
      </c>
      <c r="AB70" s="849"/>
      <c r="AC70" s="849"/>
      <c r="AD70" s="849"/>
      <c r="AE70" s="849"/>
      <c r="AF70" s="849">
        <f t="shared" si="2"/>
        <v>49</v>
      </c>
      <c r="AG70" s="849"/>
      <c r="AH70" s="849"/>
      <c r="AI70" s="849"/>
      <c r="AJ70" s="849"/>
      <c r="AK70" s="849">
        <f>49+1</f>
        <v>50</v>
      </c>
      <c r="AL70" s="849"/>
      <c r="AM70" s="849"/>
      <c r="AN70" s="849"/>
      <c r="AO70" s="849"/>
      <c r="AP70" s="849">
        <f>84</f>
        <v>84</v>
      </c>
      <c r="AQ70" s="849"/>
      <c r="AR70" s="849"/>
      <c r="AS70" s="849"/>
      <c r="AT70" s="849"/>
      <c r="AU70" s="849">
        <f>27</f>
        <v>27</v>
      </c>
      <c r="AV70" s="849"/>
      <c r="AW70" s="849"/>
      <c r="AX70" s="849"/>
      <c r="AY70" s="849"/>
      <c r="AZ70" s="846" t="s">
        <v>557</v>
      </c>
      <c r="BA70" s="846"/>
      <c r="BB70" s="846"/>
      <c r="BC70" s="846"/>
      <c r="BD70" s="847"/>
      <c r="BE70" s="216"/>
      <c r="BF70" s="216"/>
      <c r="BG70" s="216"/>
      <c r="BH70" s="216"/>
      <c r="BI70" s="216"/>
      <c r="BJ70" s="216"/>
      <c r="BK70" s="216"/>
      <c r="BL70" s="216"/>
      <c r="BM70" s="216"/>
      <c r="BN70" s="216"/>
      <c r="BO70" s="216"/>
      <c r="BP70" s="216"/>
      <c r="BQ70" s="213">
        <v>64</v>
      </c>
      <c r="BR70" s="218"/>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7"/>
    </row>
    <row r="71" spans="1:131" s="198" customFormat="1" ht="26.25" customHeight="1" x14ac:dyDescent="0.15">
      <c r="A71" s="212">
        <v>4</v>
      </c>
      <c r="B71" s="893" t="s">
        <v>547</v>
      </c>
      <c r="C71" s="894"/>
      <c r="D71" s="894"/>
      <c r="E71" s="894"/>
      <c r="F71" s="894"/>
      <c r="G71" s="894"/>
      <c r="H71" s="894"/>
      <c r="I71" s="894"/>
      <c r="J71" s="894"/>
      <c r="K71" s="894"/>
      <c r="L71" s="894"/>
      <c r="M71" s="894"/>
      <c r="N71" s="894"/>
      <c r="O71" s="894"/>
      <c r="P71" s="895"/>
      <c r="Q71" s="896">
        <f>1016</f>
        <v>1016</v>
      </c>
      <c r="R71" s="849"/>
      <c r="S71" s="849"/>
      <c r="T71" s="849"/>
      <c r="U71" s="849"/>
      <c r="V71" s="849">
        <f>933+1</f>
        <v>934</v>
      </c>
      <c r="W71" s="849"/>
      <c r="X71" s="849"/>
      <c r="Y71" s="849"/>
      <c r="Z71" s="849"/>
      <c r="AA71" s="849">
        <f>(Q71-V71)+1</f>
        <v>83</v>
      </c>
      <c r="AB71" s="849"/>
      <c r="AC71" s="849"/>
      <c r="AD71" s="849"/>
      <c r="AE71" s="849"/>
      <c r="AF71" s="849">
        <f t="shared" si="2"/>
        <v>83</v>
      </c>
      <c r="AG71" s="849"/>
      <c r="AH71" s="849"/>
      <c r="AI71" s="849"/>
      <c r="AJ71" s="849"/>
      <c r="AK71" s="897">
        <f>70</f>
        <v>70</v>
      </c>
      <c r="AL71" s="898"/>
      <c r="AM71" s="898"/>
      <c r="AN71" s="898"/>
      <c r="AO71" s="848"/>
      <c r="AP71" s="849">
        <f>121+1</f>
        <v>122</v>
      </c>
      <c r="AQ71" s="849"/>
      <c r="AR71" s="849"/>
      <c r="AS71" s="849"/>
      <c r="AT71" s="849"/>
      <c r="AU71" s="849">
        <f>56</f>
        <v>56</v>
      </c>
      <c r="AV71" s="849"/>
      <c r="AW71" s="849"/>
      <c r="AX71" s="849"/>
      <c r="AY71" s="849"/>
      <c r="AZ71" s="846" t="s">
        <v>548</v>
      </c>
      <c r="BA71" s="846"/>
      <c r="BB71" s="846"/>
      <c r="BC71" s="846"/>
      <c r="BD71" s="847"/>
      <c r="BE71" s="216"/>
      <c r="BF71" s="216"/>
      <c r="BG71" s="216"/>
      <c r="BH71" s="216"/>
      <c r="BI71" s="216"/>
      <c r="BJ71" s="216"/>
      <c r="BK71" s="216"/>
      <c r="BL71" s="216"/>
      <c r="BM71" s="216"/>
      <c r="BN71" s="216"/>
      <c r="BO71" s="216"/>
      <c r="BP71" s="216"/>
      <c r="BQ71" s="213">
        <v>65</v>
      </c>
      <c r="BR71" s="218"/>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7"/>
    </row>
    <row r="72" spans="1:131" s="198" customFormat="1" ht="26.25" customHeight="1" x14ac:dyDescent="0.15">
      <c r="A72" s="212">
        <v>5</v>
      </c>
      <c r="B72" s="893" t="s">
        <v>546</v>
      </c>
      <c r="C72" s="894"/>
      <c r="D72" s="894"/>
      <c r="E72" s="894"/>
      <c r="F72" s="894"/>
      <c r="G72" s="894"/>
      <c r="H72" s="894"/>
      <c r="I72" s="894"/>
      <c r="J72" s="894"/>
      <c r="K72" s="894"/>
      <c r="L72" s="894"/>
      <c r="M72" s="894"/>
      <c r="N72" s="894"/>
      <c r="O72" s="894"/>
      <c r="P72" s="895"/>
      <c r="Q72" s="896">
        <f>6826</f>
        <v>6826</v>
      </c>
      <c r="R72" s="849"/>
      <c r="S72" s="849"/>
      <c r="T72" s="849"/>
      <c r="U72" s="849"/>
      <c r="V72" s="849">
        <f>6505+1</f>
        <v>6506</v>
      </c>
      <c r="W72" s="849"/>
      <c r="X72" s="849"/>
      <c r="Y72" s="849"/>
      <c r="Z72" s="849"/>
      <c r="AA72" s="849">
        <f>(Q72-V72)</f>
        <v>320</v>
      </c>
      <c r="AB72" s="849"/>
      <c r="AC72" s="849"/>
      <c r="AD72" s="849"/>
      <c r="AE72" s="849"/>
      <c r="AF72" s="849">
        <f t="shared" ref="AF72" si="3">AA72</f>
        <v>320</v>
      </c>
      <c r="AG72" s="849"/>
      <c r="AH72" s="849"/>
      <c r="AI72" s="849"/>
      <c r="AJ72" s="849"/>
      <c r="AK72" s="849" t="s">
        <v>108</v>
      </c>
      <c r="AL72" s="849"/>
      <c r="AM72" s="849"/>
      <c r="AN72" s="849"/>
      <c r="AO72" s="849"/>
      <c r="AP72" s="849" t="s">
        <v>540</v>
      </c>
      <c r="AQ72" s="849"/>
      <c r="AR72" s="849"/>
      <c r="AS72" s="849"/>
      <c r="AT72" s="849"/>
      <c r="AU72" s="849" t="s">
        <v>540</v>
      </c>
      <c r="AV72" s="849"/>
      <c r="AW72" s="849"/>
      <c r="AX72" s="849"/>
      <c r="AY72" s="849"/>
      <c r="AZ72" s="846"/>
      <c r="BA72" s="846"/>
      <c r="BB72" s="846"/>
      <c r="BC72" s="846"/>
      <c r="BD72" s="847"/>
      <c r="BE72" s="216"/>
      <c r="BF72" s="216"/>
      <c r="BG72" s="216"/>
      <c r="BH72" s="216"/>
      <c r="BI72" s="216"/>
      <c r="BJ72" s="216"/>
      <c r="BK72" s="216"/>
      <c r="BL72" s="216"/>
      <c r="BM72" s="216"/>
      <c r="BN72" s="216"/>
      <c r="BO72" s="216"/>
      <c r="BP72" s="216"/>
      <c r="BQ72" s="213">
        <v>66</v>
      </c>
      <c r="BR72" s="218"/>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7"/>
    </row>
    <row r="73" spans="1:131" s="198" customFormat="1" ht="26.25" customHeight="1" x14ac:dyDescent="0.15">
      <c r="A73" s="212">
        <v>6</v>
      </c>
      <c r="B73" s="893" t="s">
        <v>549</v>
      </c>
      <c r="C73" s="894"/>
      <c r="D73" s="894"/>
      <c r="E73" s="894"/>
      <c r="F73" s="894"/>
      <c r="G73" s="894"/>
      <c r="H73" s="894"/>
      <c r="I73" s="894"/>
      <c r="J73" s="894"/>
      <c r="K73" s="894"/>
      <c r="L73" s="894"/>
      <c r="M73" s="894"/>
      <c r="N73" s="894"/>
      <c r="O73" s="894"/>
      <c r="P73" s="895"/>
      <c r="Q73" s="896">
        <f>73</f>
        <v>73</v>
      </c>
      <c r="R73" s="849"/>
      <c r="S73" s="849"/>
      <c r="T73" s="849"/>
      <c r="U73" s="849"/>
      <c r="V73" s="849">
        <f>70+1</f>
        <v>71</v>
      </c>
      <c r="W73" s="849"/>
      <c r="X73" s="849"/>
      <c r="Y73" s="849"/>
      <c r="Z73" s="849"/>
      <c r="AA73" s="849">
        <f>2+1</f>
        <v>3</v>
      </c>
      <c r="AB73" s="849"/>
      <c r="AC73" s="849"/>
      <c r="AD73" s="849"/>
      <c r="AE73" s="849"/>
      <c r="AF73" s="849">
        <f t="shared" si="2"/>
        <v>3</v>
      </c>
      <c r="AG73" s="849"/>
      <c r="AH73" s="849"/>
      <c r="AI73" s="849"/>
      <c r="AJ73" s="849"/>
      <c r="AK73" s="849" t="s">
        <v>540</v>
      </c>
      <c r="AL73" s="849"/>
      <c r="AM73" s="849"/>
      <c r="AN73" s="849"/>
      <c r="AO73" s="849"/>
      <c r="AP73" s="849" t="s">
        <v>540</v>
      </c>
      <c r="AQ73" s="849"/>
      <c r="AR73" s="849"/>
      <c r="AS73" s="849"/>
      <c r="AT73" s="849"/>
      <c r="AU73" s="849" t="s">
        <v>540</v>
      </c>
      <c r="AV73" s="849"/>
      <c r="AW73" s="849"/>
      <c r="AX73" s="849"/>
      <c r="AY73" s="849"/>
      <c r="AZ73" s="846"/>
      <c r="BA73" s="846"/>
      <c r="BB73" s="846"/>
      <c r="BC73" s="846"/>
      <c r="BD73" s="847"/>
      <c r="BE73" s="216"/>
      <c r="BF73" s="216"/>
      <c r="BG73" s="216"/>
      <c r="BH73" s="216"/>
      <c r="BI73" s="216"/>
      <c r="BJ73" s="216"/>
      <c r="BK73" s="216"/>
      <c r="BL73" s="216"/>
      <c r="BM73" s="216"/>
      <c r="BN73" s="216"/>
      <c r="BO73" s="216"/>
      <c r="BP73" s="216"/>
      <c r="BQ73" s="213">
        <v>67</v>
      </c>
      <c r="BR73" s="218"/>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7"/>
    </row>
    <row r="74" spans="1:131" s="198" customFormat="1" ht="26.25" customHeight="1" x14ac:dyDescent="0.15">
      <c r="A74" s="212">
        <v>7</v>
      </c>
      <c r="B74" s="893" t="s">
        <v>550</v>
      </c>
      <c r="C74" s="894"/>
      <c r="D74" s="894"/>
      <c r="E74" s="894"/>
      <c r="F74" s="894"/>
      <c r="G74" s="894"/>
      <c r="H74" s="894"/>
      <c r="I74" s="894"/>
      <c r="J74" s="894"/>
      <c r="K74" s="894"/>
      <c r="L74" s="894"/>
      <c r="M74" s="894"/>
      <c r="N74" s="894"/>
      <c r="O74" s="894"/>
      <c r="P74" s="895"/>
      <c r="Q74" s="896">
        <f>107</f>
        <v>107</v>
      </c>
      <c r="R74" s="849"/>
      <c r="S74" s="849"/>
      <c r="T74" s="849"/>
      <c r="U74" s="849"/>
      <c r="V74" s="849">
        <f>100+1</f>
        <v>101</v>
      </c>
      <c r="W74" s="849"/>
      <c r="X74" s="849"/>
      <c r="Y74" s="849"/>
      <c r="Z74" s="849"/>
      <c r="AA74" s="849">
        <f t="shared" si="1"/>
        <v>6</v>
      </c>
      <c r="AB74" s="849"/>
      <c r="AC74" s="849"/>
      <c r="AD74" s="849"/>
      <c r="AE74" s="849"/>
      <c r="AF74" s="849">
        <f t="shared" si="2"/>
        <v>6</v>
      </c>
      <c r="AG74" s="849"/>
      <c r="AH74" s="849"/>
      <c r="AI74" s="849"/>
      <c r="AJ74" s="849"/>
      <c r="AK74" s="849" t="s">
        <v>540</v>
      </c>
      <c r="AL74" s="849"/>
      <c r="AM74" s="849"/>
      <c r="AN74" s="849"/>
      <c r="AO74" s="849"/>
      <c r="AP74" s="849" t="s">
        <v>540</v>
      </c>
      <c r="AQ74" s="849"/>
      <c r="AR74" s="849"/>
      <c r="AS74" s="849"/>
      <c r="AT74" s="849"/>
      <c r="AU74" s="849" t="s">
        <v>540</v>
      </c>
      <c r="AV74" s="849"/>
      <c r="AW74" s="849"/>
      <c r="AX74" s="849"/>
      <c r="AY74" s="849"/>
      <c r="AZ74" s="846"/>
      <c r="BA74" s="846"/>
      <c r="BB74" s="846"/>
      <c r="BC74" s="846"/>
      <c r="BD74" s="847"/>
      <c r="BE74" s="216"/>
      <c r="BF74" s="216"/>
      <c r="BG74" s="216"/>
      <c r="BH74" s="216"/>
      <c r="BI74" s="216"/>
      <c r="BJ74" s="216"/>
      <c r="BK74" s="216"/>
      <c r="BL74" s="216"/>
      <c r="BM74" s="216"/>
      <c r="BN74" s="216"/>
      <c r="BO74" s="216"/>
      <c r="BP74" s="216"/>
      <c r="BQ74" s="213">
        <v>68</v>
      </c>
      <c r="BR74" s="218"/>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7"/>
    </row>
    <row r="75" spans="1:131" s="198" customFormat="1" ht="26.25" customHeight="1" x14ac:dyDescent="0.15">
      <c r="A75" s="212">
        <v>8</v>
      </c>
      <c r="B75" s="893" t="s">
        <v>551</v>
      </c>
      <c r="C75" s="894"/>
      <c r="D75" s="894"/>
      <c r="E75" s="894"/>
      <c r="F75" s="894"/>
      <c r="G75" s="894"/>
      <c r="H75" s="894"/>
      <c r="I75" s="894"/>
      <c r="J75" s="894"/>
      <c r="K75" s="894"/>
      <c r="L75" s="894"/>
      <c r="M75" s="894"/>
      <c r="N75" s="894"/>
      <c r="O75" s="894"/>
      <c r="P75" s="895"/>
      <c r="Q75" s="899">
        <f>9274</f>
        <v>9274</v>
      </c>
      <c r="R75" s="898"/>
      <c r="S75" s="898"/>
      <c r="T75" s="898"/>
      <c r="U75" s="848"/>
      <c r="V75" s="897">
        <f>9246+1</f>
        <v>9247</v>
      </c>
      <c r="W75" s="898"/>
      <c r="X75" s="898"/>
      <c r="Y75" s="898"/>
      <c r="Z75" s="848"/>
      <c r="AA75" s="897">
        <f t="shared" si="1"/>
        <v>27</v>
      </c>
      <c r="AB75" s="898"/>
      <c r="AC75" s="898"/>
      <c r="AD75" s="898"/>
      <c r="AE75" s="848"/>
      <c r="AF75" s="897">
        <f t="shared" ref="AF75:AF76" si="4">AA75</f>
        <v>27</v>
      </c>
      <c r="AG75" s="898"/>
      <c r="AH75" s="898"/>
      <c r="AI75" s="898"/>
      <c r="AJ75" s="848"/>
      <c r="AK75" s="897">
        <f>1475</f>
        <v>1475</v>
      </c>
      <c r="AL75" s="898"/>
      <c r="AM75" s="898"/>
      <c r="AN75" s="898"/>
      <c r="AO75" s="848"/>
      <c r="AP75" s="897" t="s">
        <v>108</v>
      </c>
      <c r="AQ75" s="898"/>
      <c r="AR75" s="898"/>
      <c r="AS75" s="898"/>
      <c r="AT75" s="848"/>
      <c r="AU75" s="897" t="s">
        <v>108</v>
      </c>
      <c r="AV75" s="898"/>
      <c r="AW75" s="898"/>
      <c r="AX75" s="898"/>
      <c r="AY75" s="848"/>
      <c r="AZ75" s="900" t="s">
        <v>556</v>
      </c>
      <c r="BA75" s="901"/>
      <c r="BB75" s="901"/>
      <c r="BC75" s="901"/>
      <c r="BD75" s="902"/>
      <c r="BE75" s="216"/>
      <c r="BF75" s="216"/>
      <c r="BG75" s="216"/>
      <c r="BH75" s="216"/>
      <c r="BI75" s="216"/>
      <c r="BJ75" s="216"/>
      <c r="BK75" s="216"/>
      <c r="BL75" s="216"/>
      <c r="BM75" s="216"/>
      <c r="BN75" s="216"/>
      <c r="BO75" s="216"/>
      <c r="BP75" s="216"/>
      <c r="BQ75" s="213">
        <v>69</v>
      </c>
      <c r="BR75" s="218"/>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7"/>
    </row>
    <row r="76" spans="1:131" s="198" customFormat="1" ht="26.25" customHeight="1" x14ac:dyDescent="0.15">
      <c r="A76" s="212">
        <v>9</v>
      </c>
      <c r="B76" s="893" t="s">
        <v>558</v>
      </c>
      <c r="C76" s="894"/>
      <c r="D76" s="894"/>
      <c r="E76" s="894"/>
      <c r="F76" s="894"/>
      <c r="G76" s="894"/>
      <c r="H76" s="894"/>
      <c r="I76" s="894"/>
      <c r="J76" s="894"/>
      <c r="K76" s="894"/>
      <c r="L76" s="894"/>
      <c r="M76" s="894"/>
      <c r="N76" s="894"/>
      <c r="O76" s="894"/>
      <c r="P76" s="895"/>
      <c r="Q76" s="896">
        <f>250</f>
        <v>250</v>
      </c>
      <c r="R76" s="849"/>
      <c r="S76" s="849"/>
      <c r="T76" s="849"/>
      <c r="U76" s="849"/>
      <c r="V76" s="849">
        <f>224+1</f>
        <v>225</v>
      </c>
      <c r="W76" s="849"/>
      <c r="X76" s="849"/>
      <c r="Y76" s="849"/>
      <c r="Z76" s="849"/>
      <c r="AA76" s="849">
        <f>(Q76-V76)+1</f>
        <v>26</v>
      </c>
      <c r="AB76" s="849"/>
      <c r="AC76" s="849"/>
      <c r="AD76" s="849"/>
      <c r="AE76" s="849"/>
      <c r="AF76" s="849">
        <f t="shared" si="4"/>
        <v>26</v>
      </c>
      <c r="AG76" s="849"/>
      <c r="AH76" s="849"/>
      <c r="AI76" s="849"/>
      <c r="AJ76" s="849"/>
      <c r="AK76" s="849" t="s">
        <v>108</v>
      </c>
      <c r="AL76" s="849"/>
      <c r="AM76" s="849"/>
      <c r="AN76" s="849"/>
      <c r="AO76" s="849"/>
      <c r="AP76" s="849" t="s">
        <v>108</v>
      </c>
      <c r="AQ76" s="849"/>
      <c r="AR76" s="849"/>
      <c r="AS76" s="849"/>
      <c r="AT76" s="849"/>
      <c r="AU76" s="849" t="s">
        <v>108</v>
      </c>
      <c r="AV76" s="849"/>
      <c r="AW76" s="849"/>
      <c r="AX76" s="849"/>
      <c r="AY76" s="849"/>
      <c r="AZ76" s="846"/>
      <c r="BA76" s="846"/>
      <c r="BB76" s="846"/>
      <c r="BC76" s="846"/>
      <c r="BD76" s="847"/>
      <c r="BE76" s="216"/>
      <c r="BF76" s="216"/>
      <c r="BG76" s="216"/>
      <c r="BH76" s="216"/>
      <c r="BI76" s="216"/>
      <c r="BJ76" s="216"/>
      <c r="BK76" s="216"/>
      <c r="BL76" s="216"/>
      <c r="BM76" s="216"/>
      <c r="BN76" s="216"/>
      <c r="BO76" s="216"/>
      <c r="BP76" s="216"/>
      <c r="BQ76" s="213">
        <v>70</v>
      </c>
      <c r="BR76" s="218"/>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7"/>
    </row>
    <row r="77" spans="1:131" s="198" customFormat="1" ht="26.25" customHeight="1" x14ac:dyDescent="0.15">
      <c r="A77" s="212">
        <v>10</v>
      </c>
      <c r="B77" s="893" t="s">
        <v>565</v>
      </c>
      <c r="C77" s="894"/>
      <c r="D77" s="894"/>
      <c r="E77" s="894"/>
      <c r="F77" s="894"/>
      <c r="G77" s="894"/>
      <c r="H77" s="894"/>
      <c r="I77" s="894"/>
      <c r="J77" s="894"/>
      <c r="K77" s="894"/>
      <c r="L77" s="894"/>
      <c r="M77" s="894"/>
      <c r="N77" s="894"/>
      <c r="O77" s="894"/>
      <c r="P77" s="895"/>
      <c r="Q77" s="896">
        <v>242051</v>
      </c>
      <c r="R77" s="849"/>
      <c r="S77" s="849"/>
      <c r="T77" s="849"/>
      <c r="U77" s="849"/>
      <c r="V77" s="849">
        <v>233409</v>
      </c>
      <c r="W77" s="849"/>
      <c r="X77" s="849"/>
      <c r="Y77" s="849"/>
      <c r="Z77" s="849"/>
      <c r="AA77" s="849">
        <v>8642</v>
      </c>
      <c r="AB77" s="849"/>
      <c r="AC77" s="849"/>
      <c r="AD77" s="849"/>
      <c r="AE77" s="849"/>
      <c r="AF77" s="849">
        <f t="shared" ref="AF77" si="5">AA77</f>
        <v>8642</v>
      </c>
      <c r="AG77" s="849"/>
      <c r="AH77" s="849"/>
      <c r="AI77" s="849"/>
      <c r="AJ77" s="849"/>
      <c r="AK77" s="849">
        <v>287</v>
      </c>
      <c r="AL77" s="849"/>
      <c r="AM77" s="849"/>
      <c r="AN77" s="849"/>
      <c r="AO77" s="849"/>
      <c r="AP77" s="849" t="s">
        <v>108</v>
      </c>
      <c r="AQ77" s="849"/>
      <c r="AR77" s="849"/>
      <c r="AS77" s="849"/>
      <c r="AT77" s="849"/>
      <c r="AU77" s="849" t="s">
        <v>108</v>
      </c>
      <c r="AV77" s="849"/>
      <c r="AW77" s="849"/>
      <c r="AX77" s="849"/>
      <c r="AY77" s="849"/>
      <c r="AZ77" s="900" t="s">
        <v>566</v>
      </c>
      <c r="BA77" s="901"/>
      <c r="BB77" s="901"/>
      <c r="BC77" s="901"/>
      <c r="BD77" s="902"/>
      <c r="BE77" s="216"/>
      <c r="BF77" s="216"/>
      <c r="BG77" s="216"/>
      <c r="BH77" s="216"/>
      <c r="BI77" s="216"/>
      <c r="BJ77" s="216"/>
      <c r="BK77" s="216"/>
      <c r="BL77" s="216"/>
      <c r="BM77" s="216"/>
      <c r="BN77" s="216"/>
      <c r="BO77" s="216"/>
      <c r="BP77" s="216"/>
      <c r="BQ77" s="213">
        <v>71</v>
      </c>
      <c r="BR77" s="218"/>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7"/>
    </row>
    <row r="78" spans="1:131" s="198" customFormat="1" ht="26.25" customHeight="1" x14ac:dyDescent="0.15">
      <c r="A78" s="212">
        <v>11</v>
      </c>
      <c r="B78" s="893"/>
      <c r="C78" s="894"/>
      <c r="D78" s="894"/>
      <c r="E78" s="894"/>
      <c r="F78" s="894"/>
      <c r="G78" s="894"/>
      <c r="H78" s="894"/>
      <c r="I78" s="894"/>
      <c r="J78" s="894"/>
      <c r="K78" s="894"/>
      <c r="L78" s="894"/>
      <c r="M78" s="894"/>
      <c r="N78" s="894"/>
      <c r="O78" s="894"/>
      <c r="P78" s="895"/>
      <c r="Q78" s="896"/>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46"/>
      <c r="BA78" s="846"/>
      <c r="BB78" s="846"/>
      <c r="BC78" s="846"/>
      <c r="BD78" s="847"/>
      <c r="BE78" s="216"/>
      <c r="BF78" s="216"/>
      <c r="BG78" s="216"/>
      <c r="BH78" s="216"/>
      <c r="BI78" s="216"/>
      <c r="BJ78" s="219"/>
      <c r="BK78" s="219"/>
      <c r="BL78" s="219"/>
      <c r="BM78" s="219"/>
      <c r="BN78" s="219"/>
      <c r="BO78" s="216"/>
      <c r="BP78" s="216"/>
      <c r="BQ78" s="213">
        <v>72</v>
      </c>
      <c r="BR78" s="218"/>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7"/>
    </row>
    <row r="79" spans="1:131" s="198" customFormat="1" ht="26.25" customHeight="1" x14ac:dyDescent="0.15">
      <c r="A79" s="212">
        <v>12</v>
      </c>
      <c r="B79" s="893"/>
      <c r="C79" s="894"/>
      <c r="D79" s="894"/>
      <c r="E79" s="894"/>
      <c r="F79" s="894"/>
      <c r="G79" s="894"/>
      <c r="H79" s="894"/>
      <c r="I79" s="894"/>
      <c r="J79" s="894"/>
      <c r="K79" s="894"/>
      <c r="L79" s="894"/>
      <c r="M79" s="894"/>
      <c r="N79" s="894"/>
      <c r="O79" s="894"/>
      <c r="P79" s="895"/>
      <c r="Q79" s="896"/>
      <c r="R79" s="849"/>
      <c r="S79" s="849"/>
      <c r="T79" s="849"/>
      <c r="U79" s="849"/>
      <c r="V79" s="849"/>
      <c r="W79" s="849"/>
      <c r="X79" s="849"/>
      <c r="Y79" s="849"/>
      <c r="Z79" s="849"/>
      <c r="AA79" s="849"/>
      <c r="AB79" s="849"/>
      <c r="AC79" s="849"/>
      <c r="AD79" s="849"/>
      <c r="AE79" s="849"/>
      <c r="AF79" s="849"/>
      <c r="AG79" s="849"/>
      <c r="AH79" s="849"/>
      <c r="AI79" s="849"/>
      <c r="AJ79" s="849"/>
      <c r="AK79" s="897"/>
      <c r="AL79" s="898"/>
      <c r="AM79" s="898"/>
      <c r="AN79" s="898"/>
      <c r="AO79" s="848"/>
      <c r="AP79" s="849"/>
      <c r="AQ79" s="849"/>
      <c r="AR79" s="849"/>
      <c r="AS79" s="849"/>
      <c r="AT79" s="849"/>
      <c r="AU79" s="849"/>
      <c r="AV79" s="849"/>
      <c r="AW79" s="849"/>
      <c r="AX79" s="849"/>
      <c r="AY79" s="849"/>
      <c r="AZ79" s="846"/>
      <c r="BA79" s="846"/>
      <c r="BB79" s="846"/>
      <c r="BC79" s="846"/>
      <c r="BD79" s="847"/>
      <c r="BE79" s="216"/>
      <c r="BF79" s="216"/>
      <c r="BG79" s="216"/>
      <c r="BH79" s="216"/>
      <c r="BI79" s="216"/>
      <c r="BJ79" s="219"/>
      <c r="BK79" s="219"/>
      <c r="BL79" s="219"/>
      <c r="BM79" s="219"/>
      <c r="BN79" s="219"/>
      <c r="BO79" s="216"/>
      <c r="BP79" s="216"/>
      <c r="BQ79" s="213">
        <v>73</v>
      </c>
      <c r="BR79" s="218"/>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7"/>
    </row>
    <row r="80" spans="1:131" s="198" customFormat="1" ht="26.25" customHeight="1" x14ac:dyDescent="0.15">
      <c r="A80" s="212">
        <v>13</v>
      </c>
      <c r="B80" s="893"/>
      <c r="C80" s="894"/>
      <c r="D80" s="894"/>
      <c r="E80" s="894"/>
      <c r="F80" s="894"/>
      <c r="G80" s="894"/>
      <c r="H80" s="894"/>
      <c r="I80" s="894"/>
      <c r="J80" s="894"/>
      <c r="K80" s="894"/>
      <c r="L80" s="894"/>
      <c r="M80" s="894"/>
      <c r="N80" s="894"/>
      <c r="O80" s="894"/>
      <c r="P80" s="895"/>
      <c r="Q80" s="896"/>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46"/>
      <c r="BA80" s="846"/>
      <c r="BB80" s="846"/>
      <c r="BC80" s="846"/>
      <c r="BD80" s="847"/>
      <c r="BE80" s="216"/>
      <c r="BF80" s="216"/>
      <c r="BG80" s="216"/>
      <c r="BH80" s="216"/>
      <c r="BI80" s="216"/>
      <c r="BJ80" s="216"/>
      <c r="BK80" s="216"/>
      <c r="BL80" s="216"/>
      <c r="BM80" s="216"/>
      <c r="BN80" s="216"/>
      <c r="BO80" s="216"/>
      <c r="BP80" s="216"/>
      <c r="BQ80" s="213">
        <v>74</v>
      </c>
      <c r="BR80" s="218"/>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7"/>
    </row>
    <row r="81" spans="1:131" s="198" customFormat="1" ht="26.25" customHeight="1" x14ac:dyDescent="0.15">
      <c r="A81" s="212">
        <v>14</v>
      </c>
      <c r="B81" s="893"/>
      <c r="C81" s="894"/>
      <c r="D81" s="894"/>
      <c r="E81" s="894"/>
      <c r="F81" s="894"/>
      <c r="G81" s="894"/>
      <c r="H81" s="894"/>
      <c r="I81" s="894"/>
      <c r="J81" s="894"/>
      <c r="K81" s="894"/>
      <c r="L81" s="894"/>
      <c r="M81" s="894"/>
      <c r="N81" s="894"/>
      <c r="O81" s="894"/>
      <c r="P81" s="895"/>
      <c r="Q81" s="896"/>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46"/>
      <c r="BA81" s="846"/>
      <c r="BB81" s="846"/>
      <c r="BC81" s="846"/>
      <c r="BD81" s="847"/>
      <c r="BE81" s="216"/>
      <c r="BF81" s="216"/>
      <c r="BG81" s="216"/>
      <c r="BH81" s="216"/>
      <c r="BI81" s="216"/>
      <c r="BJ81" s="216"/>
      <c r="BK81" s="216"/>
      <c r="BL81" s="216"/>
      <c r="BM81" s="216"/>
      <c r="BN81" s="216"/>
      <c r="BO81" s="216"/>
      <c r="BP81" s="216"/>
      <c r="BQ81" s="213">
        <v>75</v>
      </c>
      <c r="BR81" s="218"/>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7"/>
    </row>
    <row r="82" spans="1:131" s="198" customFormat="1" ht="26.25" customHeight="1" x14ac:dyDescent="0.15">
      <c r="A82" s="212">
        <v>15</v>
      </c>
      <c r="B82" s="893"/>
      <c r="C82" s="894"/>
      <c r="D82" s="894"/>
      <c r="E82" s="894"/>
      <c r="F82" s="894"/>
      <c r="G82" s="894"/>
      <c r="H82" s="894"/>
      <c r="I82" s="894"/>
      <c r="J82" s="894"/>
      <c r="K82" s="894"/>
      <c r="L82" s="894"/>
      <c r="M82" s="894"/>
      <c r="N82" s="894"/>
      <c r="O82" s="894"/>
      <c r="P82" s="895"/>
      <c r="Q82" s="896"/>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46"/>
      <c r="BA82" s="846"/>
      <c r="BB82" s="846"/>
      <c r="BC82" s="846"/>
      <c r="BD82" s="847"/>
      <c r="BE82" s="216"/>
      <c r="BF82" s="216"/>
      <c r="BG82" s="216"/>
      <c r="BH82" s="216"/>
      <c r="BI82" s="216"/>
      <c r="BJ82" s="216"/>
      <c r="BK82" s="216"/>
      <c r="BL82" s="216"/>
      <c r="BM82" s="216"/>
      <c r="BN82" s="216"/>
      <c r="BO82" s="216"/>
      <c r="BP82" s="216"/>
      <c r="BQ82" s="213">
        <v>76</v>
      </c>
      <c r="BR82" s="218"/>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7"/>
    </row>
    <row r="83" spans="1:131" s="198" customFormat="1" ht="26.25" customHeight="1" x14ac:dyDescent="0.15">
      <c r="A83" s="212">
        <v>16</v>
      </c>
      <c r="B83" s="893"/>
      <c r="C83" s="894"/>
      <c r="D83" s="894"/>
      <c r="E83" s="894"/>
      <c r="F83" s="894"/>
      <c r="G83" s="894"/>
      <c r="H83" s="894"/>
      <c r="I83" s="894"/>
      <c r="J83" s="894"/>
      <c r="K83" s="894"/>
      <c r="L83" s="894"/>
      <c r="M83" s="894"/>
      <c r="N83" s="894"/>
      <c r="O83" s="894"/>
      <c r="P83" s="895"/>
      <c r="Q83" s="896"/>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46"/>
      <c r="BA83" s="846"/>
      <c r="BB83" s="846"/>
      <c r="BC83" s="846"/>
      <c r="BD83" s="847"/>
      <c r="BE83" s="216"/>
      <c r="BF83" s="216"/>
      <c r="BG83" s="216"/>
      <c r="BH83" s="216"/>
      <c r="BI83" s="216"/>
      <c r="BJ83" s="216"/>
      <c r="BK83" s="216"/>
      <c r="BL83" s="216"/>
      <c r="BM83" s="216"/>
      <c r="BN83" s="216"/>
      <c r="BO83" s="216"/>
      <c r="BP83" s="216"/>
      <c r="BQ83" s="213">
        <v>77</v>
      </c>
      <c r="BR83" s="218"/>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7"/>
    </row>
    <row r="84" spans="1:131" s="198" customFormat="1" ht="26.25" customHeight="1" x14ac:dyDescent="0.15">
      <c r="A84" s="212">
        <v>17</v>
      </c>
      <c r="B84" s="893"/>
      <c r="C84" s="894"/>
      <c r="D84" s="894"/>
      <c r="E84" s="894"/>
      <c r="F84" s="894"/>
      <c r="G84" s="894"/>
      <c r="H84" s="894"/>
      <c r="I84" s="894"/>
      <c r="J84" s="894"/>
      <c r="K84" s="894"/>
      <c r="L84" s="894"/>
      <c r="M84" s="894"/>
      <c r="N84" s="894"/>
      <c r="O84" s="894"/>
      <c r="P84" s="895"/>
      <c r="Q84" s="896"/>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46"/>
      <c r="BA84" s="846"/>
      <c r="BB84" s="846"/>
      <c r="BC84" s="846"/>
      <c r="BD84" s="847"/>
      <c r="BE84" s="216"/>
      <c r="BF84" s="216"/>
      <c r="BG84" s="216"/>
      <c r="BH84" s="216"/>
      <c r="BI84" s="216"/>
      <c r="BJ84" s="216"/>
      <c r="BK84" s="216"/>
      <c r="BL84" s="216"/>
      <c r="BM84" s="216"/>
      <c r="BN84" s="216"/>
      <c r="BO84" s="216"/>
      <c r="BP84" s="216"/>
      <c r="BQ84" s="213">
        <v>78</v>
      </c>
      <c r="BR84" s="218"/>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7"/>
    </row>
    <row r="85" spans="1:131" s="198" customFormat="1" ht="26.25" customHeight="1" x14ac:dyDescent="0.15">
      <c r="A85" s="212">
        <v>18</v>
      </c>
      <c r="B85" s="893"/>
      <c r="C85" s="894"/>
      <c r="D85" s="894"/>
      <c r="E85" s="894"/>
      <c r="F85" s="894"/>
      <c r="G85" s="894"/>
      <c r="H85" s="894"/>
      <c r="I85" s="894"/>
      <c r="J85" s="894"/>
      <c r="K85" s="894"/>
      <c r="L85" s="894"/>
      <c r="M85" s="894"/>
      <c r="N85" s="894"/>
      <c r="O85" s="894"/>
      <c r="P85" s="895"/>
      <c r="Q85" s="896"/>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46"/>
      <c r="BA85" s="846"/>
      <c r="BB85" s="846"/>
      <c r="BC85" s="846"/>
      <c r="BD85" s="847"/>
      <c r="BE85" s="216"/>
      <c r="BF85" s="216"/>
      <c r="BG85" s="216"/>
      <c r="BH85" s="216"/>
      <c r="BI85" s="216"/>
      <c r="BJ85" s="216"/>
      <c r="BK85" s="216"/>
      <c r="BL85" s="216"/>
      <c r="BM85" s="216"/>
      <c r="BN85" s="216"/>
      <c r="BO85" s="216"/>
      <c r="BP85" s="216"/>
      <c r="BQ85" s="213">
        <v>79</v>
      </c>
      <c r="BR85" s="218"/>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7"/>
    </row>
    <row r="86" spans="1:131" s="198" customFormat="1" ht="26.25" customHeight="1" x14ac:dyDescent="0.15">
      <c r="A86" s="212">
        <v>19</v>
      </c>
      <c r="B86" s="893"/>
      <c r="C86" s="894"/>
      <c r="D86" s="894"/>
      <c r="E86" s="894"/>
      <c r="F86" s="894"/>
      <c r="G86" s="894"/>
      <c r="H86" s="894"/>
      <c r="I86" s="894"/>
      <c r="J86" s="894"/>
      <c r="K86" s="894"/>
      <c r="L86" s="894"/>
      <c r="M86" s="894"/>
      <c r="N86" s="894"/>
      <c r="O86" s="894"/>
      <c r="P86" s="895"/>
      <c r="Q86" s="896"/>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46"/>
      <c r="BA86" s="846"/>
      <c r="BB86" s="846"/>
      <c r="BC86" s="846"/>
      <c r="BD86" s="847"/>
      <c r="BE86" s="216"/>
      <c r="BF86" s="216"/>
      <c r="BG86" s="216"/>
      <c r="BH86" s="216"/>
      <c r="BI86" s="216"/>
      <c r="BJ86" s="216"/>
      <c r="BK86" s="216"/>
      <c r="BL86" s="216"/>
      <c r="BM86" s="216"/>
      <c r="BN86" s="216"/>
      <c r="BO86" s="216"/>
      <c r="BP86" s="216"/>
      <c r="BQ86" s="213">
        <v>80</v>
      </c>
      <c r="BR86" s="218"/>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7"/>
    </row>
    <row r="87" spans="1:131" s="198" customFormat="1" ht="26.25" customHeight="1" x14ac:dyDescent="0.15">
      <c r="A87" s="220">
        <v>20</v>
      </c>
      <c r="B87" s="903"/>
      <c r="C87" s="904"/>
      <c r="D87" s="904"/>
      <c r="E87" s="904"/>
      <c r="F87" s="904"/>
      <c r="G87" s="904"/>
      <c r="H87" s="904"/>
      <c r="I87" s="904"/>
      <c r="J87" s="904"/>
      <c r="K87" s="904"/>
      <c r="L87" s="904"/>
      <c r="M87" s="904"/>
      <c r="N87" s="904"/>
      <c r="O87" s="904"/>
      <c r="P87" s="905"/>
      <c r="Q87" s="906"/>
      <c r="R87" s="907"/>
      <c r="S87" s="907"/>
      <c r="T87" s="907"/>
      <c r="U87" s="907"/>
      <c r="V87" s="907"/>
      <c r="W87" s="907"/>
      <c r="X87" s="907"/>
      <c r="Y87" s="907"/>
      <c r="Z87" s="907"/>
      <c r="AA87" s="907"/>
      <c r="AB87" s="907"/>
      <c r="AC87" s="907"/>
      <c r="AD87" s="907"/>
      <c r="AE87" s="907"/>
      <c r="AF87" s="907"/>
      <c r="AG87" s="907"/>
      <c r="AH87" s="907"/>
      <c r="AI87" s="907"/>
      <c r="AJ87" s="907"/>
      <c r="AK87" s="907"/>
      <c r="AL87" s="907"/>
      <c r="AM87" s="907"/>
      <c r="AN87" s="907"/>
      <c r="AO87" s="907"/>
      <c r="AP87" s="907"/>
      <c r="AQ87" s="907"/>
      <c r="AR87" s="907"/>
      <c r="AS87" s="907"/>
      <c r="AT87" s="907"/>
      <c r="AU87" s="907"/>
      <c r="AV87" s="907"/>
      <c r="AW87" s="907"/>
      <c r="AX87" s="907"/>
      <c r="AY87" s="907"/>
      <c r="AZ87" s="908"/>
      <c r="BA87" s="908"/>
      <c r="BB87" s="908"/>
      <c r="BC87" s="908"/>
      <c r="BD87" s="909"/>
      <c r="BE87" s="216"/>
      <c r="BF87" s="216"/>
      <c r="BG87" s="216"/>
      <c r="BH87" s="216"/>
      <c r="BI87" s="216"/>
      <c r="BJ87" s="216"/>
      <c r="BK87" s="216"/>
      <c r="BL87" s="216"/>
      <c r="BM87" s="216"/>
      <c r="BN87" s="216"/>
      <c r="BO87" s="216"/>
      <c r="BP87" s="216"/>
      <c r="BQ87" s="213">
        <v>81</v>
      </c>
      <c r="BR87" s="218"/>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7"/>
    </row>
    <row r="88" spans="1:131" s="198" customFormat="1" ht="26.25" customHeight="1" thickBot="1" x14ac:dyDescent="0.2">
      <c r="A88" s="215" t="s">
        <v>363</v>
      </c>
      <c r="B88" s="809" t="s">
        <v>387</v>
      </c>
      <c r="C88" s="810"/>
      <c r="D88" s="810"/>
      <c r="E88" s="810"/>
      <c r="F88" s="810"/>
      <c r="G88" s="810"/>
      <c r="H88" s="810"/>
      <c r="I88" s="810"/>
      <c r="J88" s="810"/>
      <c r="K88" s="810"/>
      <c r="L88" s="810"/>
      <c r="M88" s="810"/>
      <c r="N88" s="810"/>
      <c r="O88" s="810"/>
      <c r="P88" s="811"/>
      <c r="Q88" s="858"/>
      <c r="R88" s="859"/>
      <c r="S88" s="859"/>
      <c r="T88" s="859"/>
      <c r="U88" s="859"/>
      <c r="V88" s="859"/>
      <c r="W88" s="859"/>
      <c r="X88" s="859"/>
      <c r="Y88" s="859"/>
      <c r="Z88" s="859"/>
      <c r="AA88" s="859"/>
      <c r="AB88" s="859"/>
      <c r="AC88" s="859"/>
      <c r="AD88" s="859"/>
      <c r="AE88" s="859"/>
      <c r="AF88" s="862">
        <f>SUM(AF68:AJ87)</f>
        <v>9252</v>
      </c>
      <c r="AG88" s="862"/>
      <c r="AH88" s="862"/>
      <c r="AI88" s="862"/>
      <c r="AJ88" s="862"/>
      <c r="AK88" s="859"/>
      <c r="AL88" s="859"/>
      <c r="AM88" s="859"/>
      <c r="AN88" s="859"/>
      <c r="AO88" s="859"/>
      <c r="AP88" s="862">
        <f>SUM(AP68:AT87)-1</f>
        <v>2021</v>
      </c>
      <c r="AQ88" s="862"/>
      <c r="AR88" s="862"/>
      <c r="AS88" s="862"/>
      <c r="AT88" s="862"/>
      <c r="AU88" s="862">
        <f>SUM(AU68:AY87)</f>
        <v>436</v>
      </c>
      <c r="AV88" s="862"/>
      <c r="AW88" s="862"/>
      <c r="AX88" s="862"/>
      <c r="AY88" s="862"/>
      <c r="AZ88" s="867"/>
      <c r="BA88" s="867"/>
      <c r="BB88" s="867"/>
      <c r="BC88" s="867"/>
      <c r="BD88" s="868"/>
      <c r="BE88" s="216"/>
      <c r="BF88" s="216"/>
      <c r="BG88" s="216"/>
      <c r="BH88" s="216"/>
      <c r="BI88" s="216"/>
      <c r="BJ88" s="216"/>
      <c r="BK88" s="216"/>
      <c r="BL88" s="216"/>
      <c r="BM88" s="216"/>
      <c r="BN88" s="216"/>
      <c r="BO88" s="216"/>
      <c r="BP88" s="216"/>
      <c r="BQ88" s="213">
        <v>82</v>
      </c>
      <c r="BR88" s="218"/>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809" t="s">
        <v>388</v>
      </c>
      <c r="BS102" s="810"/>
      <c r="BT102" s="810"/>
      <c r="BU102" s="810"/>
      <c r="BV102" s="810"/>
      <c r="BW102" s="810"/>
      <c r="BX102" s="810"/>
      <c r="BY102" s="810"/>
      <c r="BZ102" s="810"/>
      <c r="CA102" s="810"/>
      <c r="CB102" s="810"/>
      <c r="CC102" s="810"/>
      <c r="CD102" s="810"/>
      <c r="CE102" s="810"/>
      <c r="CF102" s="810"/>
      <c r="CG102" s="811"/>
      <c r="CH102" s="910"/>
      <c r="CI102" s="911"/>
      <c r="CJ102" s="911"/>
      <c r="CK102" s="911"/>
      <c r="CL102" s="912"/>
      <c r="CM102" s="910"/>
      <c r="CN102" s="911"/>
      <c r="CO102" s="911"/>
      <c r="CP102" s="911"/>
      <c r="CQ102" s="912"/>
      <c r="CR102" s="913">
        <f>SUM(CR7:CV88)</f>
        <v>165</v>
      </c>
      <c r="CS102" s="870"/>
      <c r="CT102" s="870"/>
      <c r="CU102" s="870"/>
      <c r="CV102" s="914"/>
      <c r="CW102" s="913">
        <f t="shared" ref="CW102" si="6">SUM(CW7:DA88)</f>
        <v>67</v>
      </c>
      <c r="CX102" s="870"/>
      <c r="CY102" s="870"/>
      <c r="CZ102" s="870"/>
      <c r="DA102" s="914"/>
      <c r="DB102" s="913">
        <f t="shared" ref="DB102" si="7">SUM(DB7:DF88)</f>
        <v>171</v>
      </c>
      <c r="DC102" s="870"/>
      <c r="DD102" s="870"/>
      <c r="DE102" s="870"/>
      <c r="DF102" s="914"/>
      <c r="DG102" s="913">
        <f t="shared" ref="DG102" si="8">SUM(DG7:DK88)</f>
        <v>680</v>
      </c>
      <c r="DH102" s="870"/>
      <c r="DI102" s="870"/>
      <c r="DJ102" s="870"/>
      <c r="DK102" s="914"/>
      <c r="DL102" s="913">
        <f t="shared" ref="DL102" si="9">SUM(DL7:DP88)</f>
        <v>0</v>
      </c>
      <c r="DM102" s="870"/>
      <c r="DN102" s="870"/>
      <c r="DO102" s="870"/>
      <c r="DP102" s="914"/>
      <c r="DQ102" s="913">
        <f t="shared" ref="DQ102" si="10">SUM(DQ7:DU88)</f>
        <v>0</v>
      </c>
      <c r="DR102" s="870"/>
      <c r="DS102" s="870"/>
      <c r="DT102" s="870"/>
      <c r="DU102" s="914"/>
      <c r="DV102" s="939"/>
      <c r="DW102" s="940"/>
      <c r="DX102" s="940"/>
      <c r="DY102" s="940"/>
      <c r="DZ102" s="94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42" t="s">
        <v>389</v>
      </c>
      <c r="BR103" s="942"/>
      <c r="BS103" s="942"/>
      <c r="BT103" s="942"/>
      <c r="BU103" s="942"/>
      <c r="BV103" s="942"/>
      <c r="BW103" s="942"/>
      <c r="BX103" s="942"/>
      <c r="BY103" s="942"/>
      <c r="BZ103" s="942"/>
      <c r="CA103" s="942"/>
      <c r="CB103" s="942"/>
      <c r="CC103" s="942"/>
      <c r="CD103" s="942"/>
      <c r="CE103" s="942"/>
      <c r="CF103" s="942"/>
      <c r="CG103" s="942"/>
      <c r="CH103" s="942"/>
      <c r="CI103" s="942"/>
      <c r="CJ103" s="942"/>
      <c r="CK103" s="942"/>
      <c r="CL103" s="942"/>
      <c r="CM103" s="942"/>
      <c r="CN103" s="942"/>
      <c r="CO103" s="942"/>
      <c r="CP103" s="942"/>
      <c r="CQ103" s="942"/>
      <c r="CR103" s="942"/>
      <c r="CS103" s="942"/>
      <c r="CT103" s="942"/>
      <c r="CU103" s="942"/>
      <c r="CV103" s="942"/>
      <c r="CW103" s="942"/>
      <c r="CX103" s="942"/>
      <c r="CY103" s="942"/>
      <c r="CZ103" s="942"/>
      <c r="DA103" s="942"/>
      <c r="DB103" s="942"/>
      <c r="DC103" s="942"/>
      <c r="DD103" s="942"/>
      <c r="DE103" s="942"/>
      <c r="DF103" s="942"/>
      <c r="DG103" s="942"/>
      <c r="DH103" s="942"/>
      <c r="DI103" s="942"/>
      <c r="DJ103" s="942"/>
      <c r="DK103" s="942"/>
      <c r="DL103" s="942"/>
      <c r="DM103" s="942"/>
      <c r="DN103" s="942"/>
      <c r="DO103" s="942"/>
      <c r="DP103" s="942"/>
      <c r="DQ103" s="942"/>
      <c r="DR103" s="942"/>
      <c r="DS103" s="942"/>
      <c r="DT103" s="942"/>
      <c r="DU103" s="942"/>
      <c r="DV103" s="942"/>
      <c r="DW103" s="942"/>
      <c r="DX103" s="942"/>
      <c r="DY103" s="942"/>
      <c r="DZ103" s="94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3" t="s">
        <v>390</v>
      </c>
      <c r="BR104" s="943"/>
      <c r="BS104" s="943"/>
      <c r="BT104" s="943"/>
      <c r="BU104" s="943"/>
      <c r="BV104" s="943"/>
      <c r="BW104" s="943"/>
      <c r="BX104" s="943"/>
      <c r="BY104" s="943"/>
      <c r="BZ104" s="943"/>
      <c r="CA104" s="943"/>
      <c r="CB104" s="943"/>
      <c r="CC104" s="943"/>
      <c r="CD104" s="943"/>
      <c r="CE104" s="943"/>
      <c r="CF104" s="943"/>
      <c r="CG104" s="943"/>
      <c r="CH104" s="943"/>
      <c r="CI104" s="943"/>
      <c r="CJ104" s="943"/>
      <c r="CK104" s="943"/>
      <c r="CL104" s="943"/>
      <c r="CM104" s="943"/>
      <c r="CN104" s="943"/>
      <c r="CO104" s="943"/>
      <c r="CP104" s="943"/>
      <c r="CQ104" s="943"/>
      <c r="CR104" s="943"/>
      <c r="CS104" s="943"/>
      <c r="CT104" s="943"/>
      <c r="CU104" s="943"/>
      <c r="CV104" s="943"/>
      <c r="CW104" s="943"/>
      <c r="CX104" s="943"/>
      <c r="CY104" s="943"/>
      <c r="CZ104" s="943"/>
      <c r="DA104" s="943"/>
      <c r="DB104" s="943"/>
      <c r="DC104" s="943"/>
      <c r="DD104" s="943"/>
      <c r="DE104" s="943"/>
      <c r="DF104" s="943"/>
      <c r="DG104" s="943"/>
      <c r="DH104" s="943"/>
      <c r="DI104" s="943"/>
      <c r="DJ104" s="943"/>
      <c r="DK104" s="943"/>
      <c r="DL104" s="943"/>
      <c r="DM104" s="943"/>
      <c r="DN104" s="943"/>
      <c r="DO104" s="943"/>
      <c r="DP104" s="943"/>
      <c r="DQ104" s="943"/>
      <c r="DR104" s="943"/>
      <c r="DS104" s="943"/>
      <c r="DT104" s="943"/>
      <c r="DU104" s="943"/>
      <c r="DV104" s="943"/>
      <c r="DW104" s="943"/>
      <c r="DX104" s="943"/>
      <c r="DY104" s="943"/>
      <c r="DZ104" s="94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4" t="s">
        <v>393</v>
      </c>
      <c r="B108" s="945"/>
      <c r="C108" s="945"/>
      <c r="D108" s="945"/>
      <c r="E108" s="945"/>
      <c r="F108" s="945"/>
      <c r="G108" s="945"/>
      <c r="H108" s="945"/>
      <c r="I108" s="945"/>
      <c r="J108" s="945"/>
      <c r="K108" s="945"/>
      <c r="L108" s="945"/>
      <c r="M108" s="945"/>
      <c r="N108" s="945"/>
      <c r="O108" s="945"/>
      <c r="P108" s="945"/>
      <c r="Q108" s="945"/>
      <c r="R108" s="945"/>
      <c r="S108" s="945"/>
      <c r="T108" s="945"/>
      <c r="U108" s="945"/>
      <c r="V108" s="945"/>
      <c r="W108" s="945"/>
      <c r="X108" s="945"/>
      <c r="Y108" s="945"/>
      <c r="Z108" s="945"/>
      <c r="AA108" s="945"/>
      <c r="AB108" s="945"/>
      <c r="AC108" s="945"/>
      <c r="AD108" s="945"/>
      <c r="AE108" s="945"/>
      <c r="AF108" s="945"/>
      <c r="AG108" s="945"/>
      <c r="AH108" s="945"/>
      <c r="AI108" s="945"/>
      <c r="AJ108" s="945"/>
      <c r="AK108" s="945"/>
      <c r="AL108" s="945"/>
      <c r="AM108" s="945"/>
      <c r="AN108" s="945"/>
      <c r="AO108" s="945"/>
      <c r="AP108" s="945"/>
      <c r="AQ108" s="945"/>
      <c r="AR108" s="945"/>
      <c r="AS108" s="945"/>
      <c r="AT108" s="946"/>
      <c r="AU108" s="944" t="s">
        <v>394</v>
      </c>
      <c r="AV108" s="945"/>
      <c r="AW108" s="945"/>
      <c r="AX108" s="945"/>
      <c r="AY108" s="945"/>
      <c r="AZ108" s="945"/>
      <c r="BA108" s="945"/>
      <c r="BB108" s="945"/>
      <c r="BC108" s="945"/>
      <c r="BD108" s="945"/>
      <c r="BE108" s="945"/>
      <c r="BF108" s="945"/>
      <c r="BG108" s="945"/>
      <c r="BH108" s="945"/>
      <c r="BI108" s="945"/>
      <c r="BJ108" s="945"/>
      <c r="BK108" s="945"/>
      <c r="BL108" s="945"/>
      <c r="BM108" s="945"/>
      <c r="BN108" s="945"/>
      <c r="BO108" s="945"/>
      <c r="BP108" s="945"/>
      <c r="BQ108" s="945"/>
      <c r="BR108" s="945"/>
      <c r="BS108" s="945"/>
      <c r="BT108" s="945"/>
      <c r="BU108" s="945"/>
      <c r="BV108" s="945"/>
      <c r="BW108" s="945"/>
      <c r="BX108" s="945"/>
      <c r="BY108" s="945"/>
      <c r="BZ108" s="945"/>
      <c r="CA108" s="945"/>
      <c r="CB108" s="945"/>
      <c r="CC108" s="945"/>
      <c r="CD108" s="945"/>
      <c r="CE108" s="945"/>
      <c r="CF108" s="945"/>
      <c r="CG108" s="945"/>
      <c r="CH108" s="945"/>
      <c r="CI108" s="945"/>
      <c r="CJ108" s="945"/>
      <c r="CK108" s="945"/>
      <c r="CL108" s="945"/>
      <c r="CM108" s="945"/>
      <c r="CN108" s="945"/>
      <c r="CO108" s="945"/>
      <c r="CP108" s="945"/>
      <c r="CQ108" s="945"/>
      <c r="CR108" s="945"/>
      <c r="CS108" s="945"/>
      <c r="CT108" s="945"/>
      <c r="CU108" s="945"/>
      <c r="CV108" s="945"/>
      <c r="CW108" s="945"/>
      <c r="CX108" s="945"/>
      <c r="CY108" s="945"/>
      <c r="CZ108" s="945"/>
      <c r="DA108" s="945"/>
      <c r="DB108" s="945"/>
      <c r="DC108" s="945"/>
      <c r="DD108" s="945"/>
      <c r="DE108" s="945"/>
      <c r="DF108" s="945"/>
      <c r="DG108" s="945"/>
      <c r="DH108" s="945"/>
      <c r="DI108" s="945"/>
      <c r="DJ108" s="945"/>
      <c r="DK108" s="945"/>
      <c r="DL108" s="945"/>
      <c r="DM108" s="945"/>
      <c r="DN108" s="945"/>
      <c r="DO108" s="945"/>
      <c r="DP108" s="945"/>
      <c r="DQ108" s="945"/>
      <c r="DR108" s="945"/>
      <c r="DS108" s="945"/>
      <c r="DT108" s="945"/>
      <c r="DU108" s="945"/>
      <c r="DV108" s="945"/>
      <c r="DW108" s="945"/>
      <c r="DX108" s="945"/>
      <c r="DY108" s="945"/>
      <c r="DZ108" s="946"/>
    </row>
    <row r="109" spans="1:131" s="197" customFormat="1" ht="26.25" customHeight="1" x14ac:dyDescent="0.15">
      <c r="A109" s="937" t="s">
        <v>395</v>
      </c>
      <c r="B109" s="916"/>
      <c r="C109" s="916"/>
      <c r="D109" s="916"/>
      <c r="E109" s="916"/>
      <c r="F109" s="916"/>
      <c r="G109" s="916"/>
      <c r="H109" s="916"/>
      <c r="I109" s="916"/>
      <c r="J109" s="916"/>
      <c r="K109" s="916"/>
      <c r="L109" s="916"/>
      <c r="M109" s="916"/>
      <c r="N109" s="916"/>
      <c r="O109" s="916"/>
      <c r="P109" s="916"/>
      <c r="Q109" s="916"/>
      <c r="R109" s="916"/>
      <c r="S109" s="916"/>
      <c r="T109" s="916"/>
      <c r="U109" s="916"/>
      <c r="V109" s="916"/>
      <c r="W109" s="916"/>
      <c r="X109" s="916"/>
      <c r="Y109" s="916"/>
      <c r="Z109" s="917"/>
      <c r="AA109" s="915" t="s">
        <v>396</v>
      </c>
      <c r="AB109" s="916"/>
      <c r="AC109" s="916"/>
      <c r="AD109" s="916"/>
      <c r="AE109" s="917"/>
      <c r="AF109" s="915" t="s">
        <v>284</v>
      </c>
      <c r="AG109" s="916"/>
      <c r="AH109" s="916"/>
      <c r="AI109" s="916"/>
      <c r="AJ109" s="917"/>
      <c r="AK109" s="915" t="s">
        <v>283</v>
      </c>
      <c r="AL109" s="916"/>
      <c r="AM109" s="916"/>
      <c r="AN109" s="916"/>
      <c r="AO109" s="917"/>
      <c r="AP109" s="915" t="s">
        <v>397</v>
      </c>
      <c r="AQ109" s="916"/>
      <c r="AR109" s="916"/>
      <c r="AS109" s="916"/>
      <c r="AT109" s="918"/>
      <c r="AU109" s="937" t="s">
        <v>395</v>
      </c>
      <c r="AV109" s="916"/>
      <c r="AW109" s="916"/>
      <c r="AX109" s="916"/>
      <c r="AY109" s="916"/>
      <c r="AZ109" s="916"/>
      <c r="BA109" s="916"/>
      <c r="BB109" s="916"/>
      <c r="BC109" s="916"/>
      <c r="BD109" s="916"/>
      <c r="BE109" s="916"/>
      <c r="BF109" s="916"/>
      <c r="BG109" s="916"/>
      <c r="BH109" s="916"/>
      <c r="BI109" s="916"/>
      <c r="BJ109" s="916"/>
      <c r="BK109" s="916"/>
      <c r="BL109" s="916"/>
      <c r="BM109" s="916"/>
      <c r="BN109" s="916"/>
      <c r="BO109" s="916"/>
      <c r="BP109" s="917"/>
      <c r="BQ109" s="915" t="s">
        <v>396</v>
      </c>
      <c r="BR109" s="916"/>
      <c r="BS109" s="916"/>
      <c r="BT109" s="916"/>
      <c r="BU109" s="917"/>
      <c r="BV109" s="915" t="s">
        <v>284</v>
      </c>
      <c r="BW109" s="916"/>
      <c r="BX109" s="916"/>
      <c r="BY109" s="916"/>
      <c r="BZ109" s="917"/>
      <c r="CA109" s="915" t="s">
        <v>283</v>
      </c>
      <c r="CB109" s="916"/>
      <c r="CC109" s="916"/>
      <c r="CD109" s="916"/>
      <c r="CE109" s="917"/>
      <c r="CF109" s="938" t="s">
        <v>397</v>
      </c>
      <c r="CG109" s="938"/>
      <c r="CH109" s="938"/>
      <c r="CI109" s="938"/>
      <c r="CJ109" s="938"/>
      <c r="CK109" s="915" t="s">
        <v>398</v>
      </c>
      <c r="CL109" s="916"/>
      <c r="CM109" s="916"/>
      <c r="CN109" s="916"/>
      <c r="CO109" s="916"/>
      <c r="CP109" s="916"/>
      <c r="CQ109" s="916"/>
      <c r="CR109" s="916"/>
      <c r="CS109" s="916"/>
      <c r="CT109" s="916"/>
      <c r="CU109" s="916"/>
      <c r="CV109" s="916"/>
      <c r="CW109" s="916"/>
      <c r="CX109" s="916"/>
      <c r="CY109" s="916"/>
      <c r="CZ109" s="916"/>
      <c r="DA109" s="916"/>
      <c r="DB109" s="916"/>
      <c r="DC109" s="916"/>
      <c r="DD109" s="916"/>
      <c r="DE109" s="916"/>
      <c r="DF109" s="917"/>
      <c r="DG109" s="915" t="s">
        <v>396</v>
      </c>
      <c r="DH109" s="916"/>
      <c r="DI109" s="916"/>
      <c r="DJ109" s="916"/>
      <c r="DK109" s="917"/>
      <c r="DL109" s="915" t="s">
        <v>284</v>
      </c>
      <c r="DM109" s="916"/>
      <c r="DN109" s="916"/>
      <c r="DO109" s="916"/>
      <c r="DP109" s="917"/>
      <c r="DQ109" s="915" t="s">
        <v>283</v>
      </c>
      <c r="DR109" s="916"/>
      <c r="DS109" s="916"/>
      <c r="DT109" s="916"/>
      <c r="DU109" s="917"/>
      <c r="DV109" s="915" t="s">
        <v>397</v>
      </c>
      <c r="DW109" s="916"/>
      <c r="DX109" s="916"/>
      <c r="DY109" s="916"/>
      <c r="DZ109" s="918"/>
    </row>
    <row r="110" spans="1:131" s="197" customFormat="1" ht="26.25" customHeight="1" x14ac:dyDescent="0.15">
      <c r="A110" s="919" t="s">
        <v>399</v>
      </c>
      <c r="B110" s="920"/>
      <c r="C110" s="920"/>
      <c r="D110" s="920"/>
      <c r="E110" s="920"/>
      <c r="F110" s="920"/>
      <c r="G110" s="920"/>
      <c r="H110" s="920"/>
      <c r="I110" s="920"/>
      <c r="J110" s="920"/>
      <c r="K110" s="920"/>
      <c r="L110" s="920"/>
      <c r="M110" s="920"/>
      <c r="N110" s="920"/>
      <c r="O110" s="920"/>
      <c r="P110" s="920"/>
      <c r="Q110" s="920"/>
      <c r="R110" s="920"/>
      <c r="S110" s="920"/>
      <c r="T110" s="920"/>
      <c r="U110" s="920"/>
      <c r="V110" s="920"/>
      <c r="W110" s="920"/>
      <c r="X110" s="920"/>
      <c r="Y110" s="920"/>
      <c r="Z110" s="921"/>
      <c r="AA110" s="922">
        <v>1047633</v>
      </c>
      <c r="AB110" s="923"/>
      <c r="AC110" s="923"/>
      <c r="AD110" s="923"/>
      <c r="AE110" s="924"/>
      <c r="AF110" s="925">
        <v>1071189</v>
      </c>
      <c r="AG110" s="923"/>
      <c r="AH110" s="923"/>
      <c r="AI110" s="923"/>
      <c r="AJ110" s="924"/>
      <c r="AK110" s="925">
        <v>1120219</v>
      </c>
      <c r="AL110" s="923"/>
      <c r="AM110" s="923"/>
      <c r="AN110" s="923"/>
      <c r="AO110" s="924"/>
      <c r="AP110" s="926">
        <v>12</v>
      </c>
      <c r="AQ110" s="927"/>
      <c r="AR110" s="927"/>
      <c r="AS110" s="927"/>
      <c r="AT110" s="928"/>
      <c r="AU110" s="929" t="s">
        <v>60</v>
      </c>
      <c r="AV110" s="930"/>
      <c r="AW110" s="930"/>
      <c r="AX110" s="930"/>
      <c r="AY110" s="931"/>
      <c r="AZ110" s="973" t="s">
        <v>400</v>
      </c>
      <c r="BA110" s="920"/>
      <c r="BB110" s="920"/>
      <c r="BC110" s="920"/>
      <c r="BD110" s="920"/>
      <c r="BE110" s="920"/>
      <c r="BF110" s="920"/>
      <c r="BG110" s="920"/>
      <c r="BH110" s="920"/>
      <c r="BI110" s="920"/>
      <c r="BJ110" s="920"/>
      <c r="BK110" s="920"/>
      <c r="BL110" s="920"/>
      <c r="BM110" s="920"/>
      <c r="BN110" s="920"/>
      <c r="BO110" s="920"/>
      <c r="BP110" s="921"/>
      <c r="BQ110" s="959">
        <v>15746881</v>
      </c>
      <c r="BR110" s="960"/>
      <c r="BS110" s="960"/>
      <c r="BT110" s="960"/>
      <c r="BU110" s="960"/>
      <c r="BV110" s="960">
        <v>16024982</v>
      </c>
      <c r="BW110" s="960"/>
      <c r="BX110" s="960"/>
      <c r="BY110" s="960"/>
      <c r="BZ110" s="960"/>
      <c r="CA110" s="960">
        <v>16221368</v>
      </c>
      <c r="CB110" s="960"/>
      <c r="CC110" s="960"/>
      <c r="CD110" s="960"/>
      <c r="CE110" s="960"/>
      <c r="CF110" s="974">
        <v>174.3</v>
      </c>
      <c r="CG110" s="975"/>
      <c r="CH110" s="975"/>
      <c r="CI110" s="975"/>
      <c r="CJ110" s="975"/>
      <c r="CK110" s="976" t="s">
        <v>401</v>
      </c>
      <c r="CL110" s="977"/>
      <c r="CM110" s="956" t="s">
        <v>402</v>
      </c>
      <c r="CN110" s="957"/>
      <c r="CO110" s="957"/>
      <c r="CP110" s="957"/>
      <c r="CQ110" s="957"/>
      <c r="CR110" s="957"/>
      <c r="CS110" s="957"/>
      <c r="CT110" s="957"/>
      <c r="CU110" s="957"/>
      <c r="CV110" s="957"/>
      <c r="CW110" s="957"/>
      <c r="CX110" s="957"/>
      <c r="CY110" s="957"/>
      <c r="CZ110" s="957"/>
      <c r="DA110" s="957"/>
      <c r="DB110" s="957"/>
      <c r="DC110" s="957"/>
      <c r="DD110" s="957"/>
      <c r="DE110" s="957"/>
      <c r="DF110" s="958"/>
      <c r="DG110" s="959" t="s">
        <v>403</v>
      </c>
      <c r="DH110" s="960"/>
      <c r="DI110" s="960"/>
      <c r="DJ110" s="960"/>
      <c r="DK110" s="960"/>
      <c r="DL110" s="960" t="s">
        <v>403</v>
      </c>
      <c r="DM110" s="960"/>
      <c r="DN110" s="960"/>
      <c r="DO110" s="960"/>
      <c r="DP110" s="960"/>
      <c r="DQ110" s="960" t="s">
        <v>403</v>
      </c>
      <c r="DR110" s="960"/>
      <c r="DS110" s="960"/>
      <c r="DT110" s="960"/>
      <c r="DU110" s="960"/>
      <c r="DV110" s="961" t="s">
        <v>403</v>
      </c>
      <c r="DW110" s="961"/>
      <c r="DX110" s="961"/>
      <c r="DY110" s="961"/>
      <c r="DZ110" s="962"/>
    </row>
    <row r="111" spans="1:131" s="197" customFormat="1" ht="26.25" customHeight="1" x14ac:dyDescent="0.15">
      <c r="A111" s="963" t="s">
        <v>404</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t="s">
        <v>403</v>
      </c>
      <c r="AB111" s="967"/>
      <c r="AC111" s="967"/>
      <c r="AD111" s="967"/>
      <c r="AE111" s="968"/>
      <c r="AF111" s="969" t="s">
        <v>403</v>
      </c>
      <c r="AG111" s="967"/>
      <c r="AH111" s="967"/>
      <c r="AI111" s="967"/>
      <c r="AJ111" s="968"/>
      <c r="AK111" s="969" t="s">
        <v>403</v>
      </c>
      <c r="AL111" s="967"/>
      <c r="AM111" s="967"/>
      <c r="AN111" s="967"/>
      <c r="AO111" s="968"/>
      <c r="AP111" s="970" t="s">
        <v>403</v>
      </c>
      <c r="AQ111" s="971"/>
      <c r="AR111" s="971"/>
      <c r="AS111" s="971"/>
      <c r="AT111" s="972"/>
      <c r="AU111" s="932"/>
      <c r="AV111" s="933"/>
      <c r="AW111" s="933"/>
      <c r="AX111" s="933"/>
      <c r="AY111" s="934"/>
      <c r="AZ111" s="982" t="s">
        <v>405</v>
      </c>
      <c r="BA111" s="983"/>
      <c r="BB111" s="983"/>
      <c r="BC111" s="983"/>
      <c r="BD111" s="983"/>
      <c r="BE111" s="983"/>
      <c r="BF111" s="983"/>
      <c r="BG111" s="983"/>
      <c r="BH111" s="983"/>
      <c r="BI111" s="983"/>
      <c r="BJ111" s="983"/>
      <c r="BK111" s="983"/>
      <c r="BL111" s="983"/>
      <c r="BM111" s="983"/>
      <c r="BN111" s="983"/>
      <c r="BO111" s="983"/>
      <c r="BP111" s="984"/>
      <c r="BQ111" s="952">
        <v>936558</v>
      </c>
      <c r="BR111" s="953"/>
      <c r="BS111" s="953"/>
      <c r="BT111" s="953"/>
      <c r="BU111" s="953"/>
      <c r="BV111" s="953">
        <v>748281</v>
      </c>
      <c r="BW111" s="953"/>
      <c r="BX111" s="953"/>
      <c r="BY111" s="953"/>
      <c r="BZ111" s="953"/>
      <c r="CA111" s="953">
        <v>737654</v>
      </c>
      <c r="CB111" s="953"/>
      <c r="CC111" s="953"/>
      <c r="CD111" s="953"/>
      <c r="CE111" s="953"/>
      <c r="CF111" s="947">
        <v>7.9</v>
      </c>
      <c r="CG111" s="948"/>
      <c r="CH111" s="948"/>
      <c r="CI111" s="948"/>
      <c r="CJ111" s="948"/>
      <c r="CK111" s="978"/>
      <c r="CL111" s="979"/>
      <c r="CM111" s="949" t="s">
        <v>406</v>
      </c>
      <c r="CN111" s="950"/>
      <c r="CO111" s="950"/>
      <c r="CP111" s="950"/>
      <c r="CQ111" s="950"/>
      <c r="CR111" s="950"/>
      <c r="CS111" s="950"/>
      <c r="CT111" s="950"/>
      <c r="CU111" s="950"/>
      <c r="CV111" s="950"/>
      <c r="CW111" s="950"/>
      <c r="CX111" s="950"/>
      <c r="CY111" s="950"/>
      <c r="CZ111" s="950"/>
      <c r="DA111" s="950"/>
      <c r="DB111" s="950"/>
      <c r="DC111" s="950"/>
      <c r="DD111" s="950"/>
      <c r="DE111" s="950"/>
      <c r="DF111" s="951"/>
      <c r="DG111" s="952" t="s">
        <v>403</v>
      </c>
      <c r="DH111" s="953"/>
      <c r="DI111" s="953"/>
      <c r="DJ111" s="953"/>
      <c r="DK111" s="953"/>
      <c r="DL111" s="953" t="s">
        <v>403</v>
      </c>
      <c r="DM111" s="953"/>
      <c r="DN111" s="953"/>
      <c r="DO111" s="953"/>
      <c r="DP111" s="953"/>
      <c r="DQ111" s="953" t="s">
        <v>403</v>
      </c>
      <c r="DR111" s="953"/>
      <c r="DS111" s="953"/>
      <c r="DT111" s="953"/>
      <c r="DU111" s="953"/>
      <c r="DV111" s="954" t="s">
        <v>403</v>
      </c>
      <c r="DW111" s="954"/>
      <c r="DX111" s="954"/>
      <c r="DY111" s="954"/>
      <c r="DZ111" s="955"/>
    </row>
    <row r="112" spans="1:131" s="197" customFormat="1" ht="26.25" customHeight="1" x14ac:dyDescent="0.15">
      <c r="A112" s="985" t="s">
        <v>407</v>
      </c>
      <c r="B112" s="986"/>
      <c r="C112" s="983" t="s">
        <v>408</v>
      </c>
      <c r="D112" s="983"/>
      <c r="E112" s="983"/>
      <c r="F112" s="983"/>
      <c r="G112" s="983"/>
      <c r="H112" s="983"/>
      <c r="I112" s="983"/>
      <c r="J112" s="983"/>
      <c r="K112" s="983"/>
      <c r="L112" s="983"/>
      <c r="M112" s="983"/>
      <c r="N112" s="983"/>
      <c r="O112" s="983"/>
      <c r="P112" s="983"/>
      <c r="Q112" s="983"/>
      <c r="R112" s="983"/>
      <c r="S112" s="983"/>
      <c r="T112" s="983"/>
      <c r="U112" s="983"/>
      <c r="V112" s="983"/>
      <c r="W112" s="983"/>
      <c r="X112" s="983"/>
      <c r="Y112" s="983"/>
      <c r="Z112" s="984"/>
      <c r="AA112" s="991" t="s">
        <v>108</v>
      </c>
      <c r="AB112" s="992"/>
      <c r="AC112" s="992"/>
      <c r="AD112" s="992"/>
      <c r="AE112" s="993"/>
      <c r="AF112" s="994" t="s">
        <v>108</v>
      </c>
      <c r="AG112" s="992"/>
      <c r="AH112" s="992"/>
      <c r="AI112" s="992"/>
      <c r="AJ112" s="993"/>
      <c r="AK112" s="994" t="s">
        <v>108</v>
      </c>
      <c r="AL112" s="992"/>
      <c r="AM112" s="992"/>
      <c r="AN112" s="992"/>
      <c r="AO112" s="993"/>
      <c r="AP112" s="995" t="s">
        <v>108</v>
      </c>
      <c r="AQ112" s="996"/>
      <c r="AR112" s="996"/>
      <c r="AS112" s="996"/>
      <c r="AT112" s="997"/>
      <c r="AU112" s="932"/>
      <c r="AV112" s="933"/>
      <c r="AW112" s="933"/>
      <c r="AX112" s="933"/>
      <c r="AY112" s="934"/>
      <c r="AZ112" s="982" t="s">
        <v>409</v>
      </c>
      <c r="BA112" s="983"/>
      <c r="BB112" s="983"/>
      <c r="BC112" s="983"/>
      <c r="BD112" s="983"/>
      <c r="BE112" s="983"/>
      <c r="BF112" s="983"/>
      <c r="BG112" s="983"/>
      <c r="BH112" s="983"/>
      <c r="BI112" s="983"/>
      <c r="BJ112" s="983"/>
      <c r="BK112" s="983"/>
      <c r="BL112" s="983"/>
      <c r="BM112" s="983"/>
      <c r="BN112" s="983"/>
      <c r="BO112" s="983"/>
      <c r="BP112" s="984"/>
      <c r="BQ112" s="952">
        <v>10697884</v>
      </c>
      <c r="BR112" s="953"/>
      <c r="BS112" s="953"/>
      <c r="BT112" s="953"/>
      <c r="BU112" s="953"/>
      <c r="BV112" s="953">
        <v>10877823</v>
      </c>
      <c r="BW112" s="953"/>
      <c r="BX112" s="953"/>
      <c r="BY112" s="953"/>
      <c r="BZ112" s="953"/>
      <c r="CA112" s="953">
        <v>10869081</v>
      </c>
      <c r="CB112" s="953"/>
      <c r="CC112" s="953"/>
      <c r="CD112" s="953"/>
      <c r="CE112" s="953"/>
      <c r="CF112" s="947">
        <v>116.8</v>
      </c>
      <c r="CG112" s="948"/>
      <c r="CH112" s="948"/>
      <c r="CI112" s="948"/>
      <c r="CJ112" s="948"/>
      <c r="CK112" s="978"/>
      <c r="CL112" s="979"/>
      <c r="CM112" s="949" t="s">
        <v>410</v>
      </c>
      <c r="CN112" s="950"/>
      <c r="CO112" s="950"/>
      <c r="CP112" s="950"/>
      <c r="CQ112" s="950"/>
      <c r="CR112" s="950"/>
      <c r="CS112" s="950"/>
      <c r="CT112" s="950"/>
      <c r="CU112" s="950"/>
      <c r="CV112" s="950"/>
      <c r="CW112" s="950"/>
      <c r="CX112" s="950"/>
      <c r="CY112" s="950"/>
      <c r="CZ112" s="950"/>
      <c r="DA112" s="950"/>
      <c r="DB112" s="950"/>
      <c r="DC112" s="950"/>
      <c r="DD112" s="950"/>
      <c r="DE112" s="950"/>
      <c r="DF112" s="951"/>
      <c r="DG112" s="952" t="s">
        <v>108</v>
      </c>
      <c r="DH112" s="953"/>
      <c r="DI112" s="953"/>
      <c r="DJ112" s="953"/>
      <c r="DK112" s="953"/>
      <c r="DL112" s="953" t="s">
        <v>108</v>
      </c>
      <c r="DM112" s="953"/>
      <c r="DN112" s="953"/>
      <c r="DO112" s="953"/>
      <c r="DP112" s="953"/>
      <c r="DQ112" s="953" t="s">
        <v>108</v>
      </c>
      <c r="DR112" s="953"/>
      <c r="DS112" s="953"/>
      <c r="DT112" s="953"/>
      <c r="DU112" s="953"/>
      <c r="DV112" s="954" t="s">
        <v>108</v>
      </c>
      <c r="DW112" s="954"/>
      <c r="DX112" s="954"/>
      <c r="DY112" s="954"/>
      <c r="DZ112" s="955"/>
    </row>
    <row r="113" spans="1:130" s="197" customFormat="1" ht="26.25" customHeight="1" x14ac:dyDescent="0.15">
      <c r="A113" s="987"/>
      <c r="B113" s="988"/>
      <c r="C113" s="983" t="s">
        <v>411</v>
      </c>
      <c r="D113" s="983"/>
      <c r="E113" s="983"/>
      <c r="F113" s="983"/>
      <c r="G113" s="983"/>
      <c r="H113" s="983"/>
      <c r="I113" s="983"/>
      <c r="J113" s="983"/>
      <c r="K113" s="983"/>
      <c r="L113" s="983"/>
      <c r="M113" s="983"/>
      <c r="N113" s="983"/>
      <c r="O113" s="983"/>
      <c r="P113" s="983"/>
      <c r="Q113" s="983"/>
      <c r="R113" s="983"/>
      <c r="S113" s="983"/>
      <c r="T113" s="983"/>
      <c r="U113" s="983"/>
      <c r="V113" s="983"/>
      <c r="W113" s="983"/>
      <c r="X113" s="983"/>
      <c r="Y113" s="983"/>
      <c r="Z113" s="984"/>
      <c r="AA113" s="966">
        <v>702743</v>
      </c>
      <c r="AB113" s="967"/>
      <c r="AC113" s="967"/>
      <c r="AD113" s="967"/>
      <c r="AE113" s="968"/>
      <c r="AF113" s="969">
        <v>710949</v>
      </c>
      <c r="AG113" s="967"/>
      <c r="AH113" s="967"/>
      <c r="AI113" s="967"/>
      <c r="AJ113" s="968"/>
      <c r="AK113" s="969">
        <v>748548</v>
      </c>
      <c r="AL113" s="967"/>
      <c r="AM113" s="967"/>
      <c r="AN113" s="967"/>
      <c r="AO113" s="968"/>
      <c r="AP113" s="970">
        <v>8</v>
      </c>
      <c r="AQ113" s="971"/>
      <c r="AR113" s="971"/>
      <c r="AS113" s="971"/>
      <c r="AT113" s="972"/>
      <c r="AU113" s="932"/>
      <c r="AV113" s="933"/>
      <c r="AW113" s="933"/>
      <c r="AX113" s="933"/>
      <c r="AY113" s="934"/>
      <c r="AZ113" s="982" t="s">
        <v>412</v>
      </c>
      <c r="BA113" s="983"/>
      <c r="BB113" s="983"/>
      <c r="BC113" s="983"/>
      <c r="BD113" s="983"/>
      <c r="BE113" s="983"/>
      <c r="BF113" s="983"/>
      <c r="BG113" s="983"/>
      <c r="BH113" s="983"/>
      <c r="BI113" s="983"/>
      <c r="BJ113" s="983"/>
      <c r="BK113" s="983"/>
      <c r="BL113" s="983"/>
      <c r="BM113" s="983"/>
      <c r="BN113" s="983"/>
      <c r="BO113" s="983"/>
      <c r="BP113" s="984"/>
      <c r="BQ113" s="952">
        <v>423973</v>
      </c>
      <c r="BR113" s="953"/>
      <c r="BS113" s="953"/>
      <c r="BT113" s="953"/>
      <c r="BU113" s="953"/>
      <c r="BV113" s="953">
        <v>373477</v>
      </c>
      <c r="BW113" s="953"/>
      <c r="BX113" s="953"/>
      <c r="BY113" s="953"/>
      <c r="BZ113" s="953"/>
      <c r="CA113" s="953">
        <v>436377</v>
      </c>
      <c r="CB113" s="953"/>
      <c r="CC113" s="953"/>
      <c r="CD113" s="953"/>
      <c r="CE113" s="953"/>
      <c r="CF113" s="947">
        <v>4.7</v>
      </c>
      <c r="CG113" s="948"/>
      <c r="CH113" s="948"/>
      <c r="CI113" s="948"/>
      <c r="CJ113" s="948"/>
      <c r="CK113" s="978"/>
      <c r="CL113" s="979"/>
      <c r="CM113" s="949" t="s">
        <v>413</v>
      </c>
      <c r="CN113" s="950"/>
      <c r="CO113" s="950"/>
      <c r="CP113" s="950"/>
      <c r="CQ113" s="950"/>
      <c r="CR113" s="950"/>
      <c r="CS113" s="950"/>
      <c r="CT113" s="950"/>
      <c r="CU113" s="950"/>
      <c r="CV113" s="950"/>
      <c r="CW113" s="950"/>
      <c r="CX113" s="950"/>
      <c r="CY113" s="950"/>
      <c r="CZ113" s="950"/>
      <c r="DA113" s="950"/>
      <c r="DB113" s="950"/>
      <c r="DC113" s="950"/>
      <c r="DD113" s="950"/>
      <c r="DE113" s="950"/>
      <c r="DF113" s="951"/>
      <c r="DG113" s="991">
        <v>148314</v>
      </c>
      <c r="DH113" s="992"/>
      <c r="DI113" s="992"/>
      <c r="DJ113" s="992"/>
      <c r="DK113" s="993"/>
      <c r="DL113" s="994" t="s">
        <v>108</v>
      </c>
      <c r="DM113" s="992"/>
      <c r="DN113" s="992"/>
      <c r="DO113" s="992"/>
      <c r="DP113" s="993"/>
      <c r="DQ113" s="994" t="s">
        <v>108</v>
      </c>
      <c r="DR113" s="992"/>
      <c r="DS113" s="992"/>
      <c r="DT113" s="992"/>
      <c r="DU113" s="993"/>
      <c r="DV113" s="995" t="s">
        <v>108</v>
      </c>
      <c r="DW113" s="996"/>
      <c r="DX113" s="996"/>
      <c r="DY113" s="996"/>
      <c r="DZ113" s="997"/>
    </row>
    <row r="114" spans="1:130" s="197" customFormat="1" ht="26.25" customHeight="1" x14ac:dyDescent="0.15">
      <c r="A114" s="987"/>
      <c r="B114" s="988"/>
      <c r="C114" s="983" t="s">
        <v>414</v>
      </c>
      <c r="D114" s="983"/>
      <c r="E114" s="983"/>
      <c r="F114" s="983"/>
      <c r="G114" s="983"/>
      <c r="H114" s="983"/>
      <c r="I114" s="983"/>
      <c r="J114" s="983"/>
      <c r="K114" s="983"/>
      <c r="L114" s="983"/>
      <c r="M114" s="983"/>
      <c r="N114" s="983"/>
      <c r="O114" s="983"/>
      <c r="P114" s="983"/>
      <c r="Q114" s="983"/>
      <c r="R114" s="983"/>
      <c r="S114" s="983"/>
      <c r="T114" s="983"/>
      <c r="U114" s="983"/>
      <c r="V114" s="983"/>
      <c r="W114" s="983"/>
      <c r="X114" s="983"/>
      <c r="Y114" s="983"/>
      <c r="Z114" s="984"/>
      <c r="AA114" s="991">
        <v>64253</v>
      </c>
      <c r="AB114" s="992"/>
      <c r="AC114" s="992"/>
      <c r="AD114" s="992"/>
      <c r="AE114" s="993"/>
      <c r="AF114" s="994">
        <v>72006</v>
      </c>
      <c r="AG114" s="992"/>
      <c r="AH114" s="992"/>
      <c r="AI114" s="992"/>
      <c r="AJ114" s="993"/>
      <c r="AK114" s="994">
        <v>65458</v>
      </c>
      <c r="AL114" s="992"/>
      <c r="AM114" s="992"/>
      <c r="AN114" s="992"/>
      <c r="AO114" s="993"/>
      <c r="AP114" s="995">
        <v>0.7</v>
      </c>
      <c r="AQ114" s="996"/>
      <c r="AR114" s="996"/>
      <c r="AS114" s="996"/>
      <c r="AT114" s="997"/>
      <c r="AU114" s="932"/>
      <c r="AV114" s="933"/>
      <c r="AW114" s="933"/>
      <c r="AX114" s="933"/>
      <c r="AY114" s="934"/>
      <c r="AZ114" s="982" t="s">
        <v>415</v>
      </c>
      <c r="BA114" s="983"/>
      <c r="BB114" s="983"/>
      <c r="BC114" s="983"/>
      <c r="BD114" s="983"/>
      <c r="BE114" s="983"/>
      <c r="BF114" s="983"/>
      <c r="BG114" s="983"/>
      <c r="BH114" s="983"/>
      <c r="BI114" s="983"/>
      <c r="BJ114" s="983"/>
      <c r="BK114" s="983"/>
      <c r="BL114" s="983"/>
      <c r="BM114" s="983"/>
      <c r="BN114" s="983"/>
      <c r="BO114" s="983"/>
      <c r="BP114" s="984"/>
      <c r="BQ114" s="952">
        <v>2298994</v>
      </c>
      <c r="BR114" s="953"/>
      <c r="BS114" s="953"/>
      <c r="BT114" s="953"/>
      <c r="BU114" s="953"/>
      <c r="BV114" s="953">
        <v>2136481</v>
      </c>
      <c r="BW114" s="953"/>
      <c r="BX114" s="953"/>
      <c r="BY114" s="953"/>
      <c r="BZ114" s="953"/>
      <c r="CA114" s="953">
        <v>2223927</v>
      </c>
      <c r="CB114" s="953"/>
      <c r="CC114" s="953"/>
      <c r="CD114" s="953"/>
      <c r="CE114" s="953"/>
      <c r="CF114" s="947">
        <v>23.9</v>
      </c>
      <c r="CG114" s="948"/>
      <c r="CH114" s="948"/>
      <c r="CI114" s="948"/>
      <c r="CJ114" s="948"/>
      <c r="CK114" s="978"/>
      <c r="CL114" s="979"/>
      <c r="CM114" s="949" t="s">
        <v>416</v>
      </c>
      <c r="CN114" s="950"/>
      <c r="CO114" s="950"/>
      <c r="CP114" s="950"/>
      <c r="CQ114" s="950"/>
      <c r="CR114" s="950"/>
      <c r="CS114" s="950"/>
      <c r="CT114" s="950"/>
      <c r="CU114" s="950"/>
      <c r="CV114" s="950"/>
      <c r="CW114" s="950"/>
      <c r="CX114" s="950"/>
      <c r="CY114" s="950"/>
      <c r="CZ114" s="950"/>
      <c r="DA114" s="950"/>
      <c r="DB114" s="950"/>
      <c r="DC114" s="950"/>
      <c r="DD114" s="950"/>
      <c r="DE114" s="950"/>
      <c r="DF114" s="951"/>
      <c r="DG114" s="991" t="s">
        <v>108</v>
      </c>
      <c r="DH114" s="992"/>
      <c r="DI114" s="992"/>
      <c r="DJ114" s="992"/>
      <c r="DK114" s="993"/>
      <c r="DL114" s="994" t="s">
        <v>108</v>
      </c>
      <c r="DM114" s="992"/>
      <c r="DN114" s="992"/>
      <c r="DO114" s="992"/>
      <c r="DP114" s="993"/>
      <c r="DQ114" s="994" t="s">
        <v>108</v>
      </c>
      <c r="DR114" s="992"/>
      <c r="DS114" s="992"/>
      <c r="DT114" s="992"/>
      <c r="DU114" s="993"/>
      <c r="DV114" s="995" t="s">
        <v>108</v>
      </c>
      <c r="DW114" s="996"/>
      <c r="DX114" s="996"/>
      <c r="DY114" s="996"/>
      <c r="DZ114" s="997"/>
    </row>
    <row r="115" spans="1:130" s="197" customFormat="1" ht="26.25" customHeight="1" x14ac:dyDescent="0.15">
      <c r="A115" s="987"/>
      <c r="B115" s="988"/>
      <c r="C115" s="983" t="s">
        <v>417</v>
      </c>
      <c r="D115" s="983"/>
      <c r="E115" s="983"/>
      <c r="F115" s="983"/>
      <c r="G115" s="983"/>
      <c r="H115" s="983"/>
      <c r="I115" s="983"/>
      <c r="J115" s="983"/>
      <c r="K115" s="983"/>
      <c r="L115" s="983"/>
      <c r="M115" s="983"/>
      <c r="N115" s="983"/>
      <c r="O115" s="983"/>
      <c r="P115" s="983"/>
      <c r="Q115" s="983"/>
      <c r="R115" s="983"/>
      <c r="S115" s="983"/>
      <c r="T115" s="983"/>
      <c r="U115" s="983"/>
      <c r="V115" s="983"/>
      <c r="W115" s="983"/>
      <c r="X115" s="983"/>
      <c r="Y115" s="983"/>
      <c r="Z115" s="984"/>
      <c r="AA115" s="966">
        <v>12959</v>
      </c>
      <c r="AB115" s="967"/>
      <c r="AC115" s="967"/>
      <c r="AD115" s="967"/>
      <c r="AE115" s="968"/>
      <c r="AF115" s="969">
        <v>13236</v>
      </c>
      <c r="AG115" s="967"/>
      <c r="AH115" s="967"/>
      <c r="AI115" s="967"/>
      <c r="AJ115" s="968"/>
      <c r="AK115" s="969">
        <v>11910</v>
      </c>
      <c r="AL115" s="967"/>
      <c r="AM115" s="967"/>
      <c r="AN115" s="967"/>
      <c r="AO115" s="968"/>
      <c r="AP115" s="970">
        <v>0.1</v>
      </c>
      <c r="AQ115" s="971"/>
      <c r="AR115" s="971"/>
      <c r="AS115" s="971"/>
      <c r="AT115" s="972"/>
      <c r="AU115" s="932"/>
      <c r="AV115" s="933"/>
      <c r="AW115" s="933"/>
      <c r="AX115" s="933"/>
      <c r="AY115" s="934"/>
      <c r="AZ115" s="982" t="s">
        <v>418</v>
      </c>
      <c r="BA115" s="983"/>
      <c r="BB115" s="983"/>
      <c r="BC115" s="983"/>
      <c r="BD115" s="983"/>
      <c r="BE115" s="983"/>
      <c r="BF115" s="983"/>
      <c r="BG115" s="983"/>
      <c r="BH115" s="983"/>
      <c r="BI115" s="983"/>
      <c r="BJ115" s="983"/>
      <c r="BK115" s="983"/>
      <c r="BL115" s="983"/>
      <c r="BM115" s="983"/>
      <c r="BN115" s="983"/>
      <c r="BO115" s="983"/>
      <c r="BP115" s="984"/>
      <c r="BQ115" s="952" t="s">
        <v>108</v>
      </c>
      <c r="BR115" s="953"/>
      <c r="BS115" s="953"/>
      <c r="BT115" s="953"/>
      <c r="BU115" s="953"/>
      <c r="BV115" s="953" t="s">
        <v>108</v>
      </c>
      <c r="BW115" s="953"/>
      <c r="BX115" s="953"/>
      <c r="BY115" s="953"/>
      <c r="BZ115" s="953"/>
      <c r="CA115" s="953" t="s">
        <v>108</v>
      </c>
      <c r="CB115" s="953"/>
      <c r="CC115" s="953"/>
      <c r="CD115" s="953"/>
      <c r="CE115" s="953"/>
      <c r="CF115" s="947" t="s">
        <v>108</v>
      </c>
      <c r="CG115" s="948"/>
      <c r="CH115" s="948"/>
      <c r="CI115" s="948"/>
      <c r="CJ115" s="948"/>
      <c r="CK115" s="978"/>
      <c r="CL115" s="979"/>
      <c r="CM115" s="982" t="s">
        <v>419</v>
      </c>
      <c r="CN115" s="1006"/>
      <c r="CO115" s="1006"/>
      <c r="CP115" s="1006"/>
      <c r="CQ115" s="1006"/>
      <c r="CR115" s="1006"/>
      <c r="CS115" s="1006"/>
      <c r="CT115" s="1006"/>
      <c r="CU115" s="1006"/>
      <c r="CV115" s="1006"/>
      <c r="CW115" s="1006"/>
      <c r="CX115" s="1006"/>
      <c r="CY115" s="1006"/>
      <c r="CZ115" s="1006"/>
      <c r="DA115" s="1006"/>
      <c r="DB115" s="1006"/>
      <c r="DC115" s="1006"/>
      <c r="DD115" s="1006"/>
      <c r="DE115" s="1006"/>
      <c r="DF115" s="984"/>
      <c r="DG115" s="991">
        <v>760173</v>
      </c>
      <c r="DH115" s="992"/>
      <c r="DI115" s="992"/>
      <c r="DJ115" s="992"/>
      <c r="DK115" s="993"/>
      <c r="DL115" s="994">
        <v>731386</v>
      </c>
      <c r="DM115" s="992"/>
      <c r="DN115" s="992"/>
      <c r="DO115" s="992"/>
      <c r="DP115" s="993"/>
      <c r="DQ115" s="994">
        <v>732671</v>
      </c>
      <c r="DR115" s="992"/>
      <c r="DS115" s="992"/>
      <c r="DT115" s="992"/>
      <c r="DU115" s="993"/>
      <c r="DV115" s="995">
        <v>7.9</v>
      </c>
      <c r="DW115" s="996"/>
      <c r="DX115" s="996"/>
      <c r="DY115" s="996"/>
      <c r="DZ115" s="997"/>
    </row>
    <row r="116" spans="1:130" s="197" customFormat="1" ht="26.25" customHeight="1" x14ac:dyDescent="0.15">
      <c r="A116" s="989"/>
      <c r="B116" s="990"/>
      <c r="C116" s="1004" t="s">
        <v>420</v>
      </c>
      <c r="D116" s="1004"/>
      <c r="E116" s="1004"/>
      <c r="F116" s="1004"/>
      <c r="G116" s="1004"/>
      <c r="H116" s="1004"/>
      <c r="I116" s="1004"/>
      <c r="J116" s="1004"/>
      <c r="K116" s="1004"/>
      <c r="L116" s="1004"/>
      <c r="M116" s="1004"/>
      <c r="N116" s="1004"/>
      <c r="O116" s="1004"/>
      <c r="P116" s="1004"/>
      <c r="Q116" s="1004"/>
      <c r="R116" s="1004"/>
      <c r="S116" s="1004"/>
      <c r="T116" s="1004"/>
      <c r="U116" s="1004"/>
      <c r="V116" s="1004"/>
      <c r="W116" s="1004"/>
      <c r="X116" s="1004"/>
      <c r="Y116" s="1004"/>
      <c r="Z116" s="1005"/>
      <c r="AA116" s="991" t="s">
        <v>108</v>
      </c>
      <c r="AB116" s="992"/>
      <c r="AC116" s="992"/>
      <c r="AD116" s="992"/>
      <c r="AE116" s="993"/>
      <c r="AF116" s="994" t="s">
        <v>108</v>
      </c>
      <c r="AG116" s="992"/>
      <c r="AH116" s="992"/>
      <c r="AI116" s="992"/>
      <c r="AJ116" s="993"/>
      <c r="AK116" s="994" t="s">
        <v>108</v>
      </c>
      <c r="AL116" s="992"/>
      <c r="AM116" s="992"/>
      <c r="AN116" s="992"/>
      <c r="AO116" s="993"/>
      <c r="AP116" s="995" t="s">
        <v>108</v>
      </c>
      <c r="AQ116" s="996"/>
      <c r="AR116" s="996"/>
      <c r="AS116" s="996"/>
      <c r="AT116" s="997"/>
      <c r="AU116" s="932"/>
      <c r="AV116" s="933"/>
      <c r="AW116" s="933"/>
      <c r="AX116" s="933"/>
      <c r="AY116" s="934"/>
      <c r="AZ116" s="982" t="s">
        <v>421</v>
      </c>
      <c r="BA116" s="983"/>
      <c r="BB116" s="983"/>
      <c r="BC116" s="983"/>
      <c r="BD116" s="983"/>
      <c r="BE116" s="983"/>
      <c r="BF116" s="983"/>
      <c r="BG116" s="983"/>
      <c r="BH116" s="983"/>
      <c r="BI116" s="983"/>
      <c r="BJ116" s="983"/>
      <c r="BK116" s="983"/>
      <c r="BL116" s="983"/>
      <c r="BM116" s="983"/>
      <c r="BN116" s="983"/>
      <c r="BO116" s="983"/>
      <c r="BP116" s="984"/>
      <c r="BQ116" s="952" t="s">
        <v>108</v>
      </c>
      <c r="BR116" s="953"/>
      <c r="BS116" s="953"/>
      <c r="BT116" s="953"/>
      <c r="BU116" s="953"/>
      <c r="BV116" s="953" t="s">
        <v>108</v>
      </c>
      <c r="BW116" s="953"/>
      <c r="BX116" s="953"/>
      <c r="BY116" s="953"/>
      <c r="BZ116" s="953"/>
      <c r="CA116" s="953" t="s">
        <v>108</v>
      </c>
      <c r="CB116" s="953"/>
      <c r="CC116" s="953"/>
      <c r="CD116" s="953"/>
      <c r="CE116" s="953"/>
      <c r="CF116" s="947" t="s">
        <v>108</v>
      </c>
      <c r="CG116" s="948"/>
      <c r="CH116" s="948"/>
      <c r="CI116" s="948"/>
      <c r="CJ116" s="948"/>
      <c r="CK116" s="978"/>
      <c r="CL116" s="979"/>
      <c r="CM116" s="949" t="s">
        <v>422</v>
      </c>
      <c r="CN116" s="950"/>
      <c r="CO116" s="950"/>
      <c r="CP116" s="950"/>
      <c r="CQ116" s="950"/>
      <c r="CR116" s="950"/>
      <c r="CS116" s="950"/>
      <c r="CT116" s="950"/>
      <c r="CU116" s="950"/>
      <c r="CV116" s="950"/>
      <c r="CW116" s="950"/>
      <c r="CX116" s="950"/>
      <c r="CY116" s="950"/>
      <c r="CZ116" s="950"/>
      <c r="DA116" s="950"/>
      <c r="DB116" s="950"/>
      <c r="DC116" s="950"/>
      <c r="DD116" s="950"/>
      <c r="DE116" s="950"/>
      <c r="DF116" s="951"/>
      <c r="DG116" s="991" t="s">
        <v>108</v>
      </c>
      <c r="DH116" s="992"/>
      <c r="DI116" s="992"/>
      <c r="DJ116" s="992"/>
      <c r="DK116" s="993"/>
      <c r="DL116" s="994" t="s">
        <v>108</v>
      </c>
      <c r="DM116" s="992"/>
      <c r="DN116" s="992"/>
      <c r="DO116" s="992"/>
      <c r="DP116" s="993"/>
      <c r="DQ116" s="994" t="s">
        <v>108</v>
      </c>
      <c r="DR116" s="992"/>
      <c r="DS116" s="992"/>
      <c r="DT116" s="992"/>
      <c r="DU116" s="993"/>
      <c r="DV116" s="995" t="s">
        <v>108</v>
      </c>
      <c r="DW116" s="996"/>
      <c r="DX116" s="996"/>
      <c r="DY116" s="996"/>
      <c r="DZ116" s="997"/>
    </row>
    <row r="117" spans="1:130" s="197" customFormat="1" ht="26.25" customHeight="1" x14ac:dyDescent="0.15">
      <c r="A117" s="937" t="s">
        <v>167</v>
      </c>
      <c r="B117" s="916"/>
      <c r="C117" s="916"/>
      <c r="D117" s="916"/>
      <c r="E117" s="916"/>
      <c r="F117" s="916"/>
      <c r="G117" s="916"/>
      <c r="H117" s="916"/>
      <c r="I117" s="916"/>
      <c r="J117" s="916"/>
      <c r="K117" s="916"/>
      <c r="L117" s="916"/>
      <c r="M117" s="916"/>
      <c r="N117" s="916"/>
      <c r="O117" s="916"/>
      <c r="P117" s="916"/>
      <c r="Q117" s="916"/>
      <c r="R117" s="916"/>
      <c r="S117" s="916"/>
      <c r="T117" s="916"/>
      <c r="U117" s="916"/>
      <c r="V117" s="916"/>
      <c r="W117" s="916"/>
      <c r="X117" s="916"/>
      <c r="Y117" s="1026" t="s">
        <v>423</v>
      </c>
      <c r="Z117" s="917"/>
      <c r="AA117" s="1029">
        <v>1827588</v>
      </c>
      <c r="AB117" s="999"/>
      <c r="AC117" s="999"/>
      <c r="AD117" s="999"/>
      <c r="AE117" s="1000"/>
      <c r="AF117" s="998">
        <v>1867380</v>
      </c>
      <c r="AG117" s="999"/>
      <c r="AH117" s="999"/>
      <c r="AI117" s="999"/>
      <c r="AJ117" s="1000"/>
      <c r="AK117" s="998">
        <v>1946135</v>
      </c>
      <c r="AL117" s="999"/>
      <c r="AM117" s="999"/>
      <c r="AN117" s="999"/>
      <c r="AO117" s="1000"/>
      <c r="AP117" s="1001"/>
      <c r="AQ117" s="1002"/>
      <c r="AR117" s="1002"/>
      <c r="AS117" s="1002"/>
      <c r="AT117" s="1003"/>
      <c r="AU117" s="932"/>
      <c r="AV117" s="933"/>
      <c r="AW117" s="933"/>
      <c r="AX117" s="933"/>
      <c r="AY117" s="934"/>
      <c r="AZ117" s="1028" t="s">
        <v>424</v>
      </c>
      <c r="BA117" s="1004"/>
      <c r="BB117" s="1004"/>
      <c r="BC117" s="1004"/>
      <c r="BD117" s="1004"/>
      <c r="BE117" s="1004"/>
      <c r="BF117" s="1004"/>
      <c r="BG117" s="1004"/>
      <c r="BH117" s="1004"/>
      <c r="BI117" s="1004"/>
      <c r="BJ117" s="1004"/>
      <c r="BK117" s="1004"/>
      <c r="BL117" s="1004"/>
      <c r="BM117" s="1004"/>
      <c r="BN117" s="1004"/>
      <c r="BO117" s="1004"/>
      <c r="BP117" s="1005"/>
      <c r="BQ117" s="1018" t="s">
        <v>108</v>
      </c>
      <c r="BR117" s="1019"/>
      <c r="BS117" s="1019"/>
      <c r="BT117" s="1019"/>
      <c r="BU117" s="1019"/>
      <c r="BV117" s="1019" t="s">
        <v>108</v>
      </c>
      <c r="BW117" s="1019"/>
      <c r="BX117" s="1019"/>
      <c r="BY117" s="1019"/>
      <c r="BZ117" s="1019"/>
      <c r="CA117" s="1019" t="s">
        <v>108</v>
      </c>
      <c r="CB117" s="1019"/>
      <c r="CC117" s="1019"/>
      <c r="CD117" s="1019"/>
      <c r="CE117" s="1019"/>
      <c r="CF117" s="947" t="s">
        <v>108</v>
      </c>
      <c r="CG117" s="948"/>
      <c r="CH117" s="948"/>
      <c r="CI117" s="948"/>
      <c r="CJ117" s="948"/>
      <c r="CK117" s="978"/>
      <c r="CL117" s="979"/>
      <c r="CM117" s="949" t="s">
        <v>425</v>
      </c>
      <c r="CN117" s="950"/>
      <c r="CO117" s="950"/>
      <c r="CP117" s="950"/>
      <c r="CQ117" s="950"/>
      <c r="CR117" s="950"/>
      <c r="CS117" s="950"/>
      <c r="CT117" s="950"/>
      <c r="CU117" s="950"/>
      <c r="CV117" s="950"/>
      <c r="CW117" s="950"/>
      <c r="CX117" s="950"/>
      <c r="CY117" s="950"/>
      <c r="CZ117" s="950"/>
      <c r="DA117" s="950"/>
      <c r="DB117" s="950"/>
      <c r="DC117" s="950"/>
      <c r="DD117" s="950"/>
      <c r="DE117" s="950"/>
      <c r="DF117" s="951"/>
      <c r="DG117" s="991" t="s">
        <v>108</v>
      </c>
      <c r="DH117" s="992"/>
      <c r="DI117" s="992"/>
      <c r="DJ117" s="992"/>
      <c r="DK117" s="993"/>
      <c r="DL117" s="994" t="s">
        <v>108</v>
      </c>
      <c r="DM117" s="992"/>
      <c r="DN117" s="992"/>
      <c r="DO117" s="992"/>
      <c r="DP117" s="993"/>
      <c r="DQ117" s="994" t="s">
        <v>108</v>
      </c>
      <c r="DR117" s="992"/>
      <c r="DS117" s="992"/>
      <c r="DT117" s="992"/>
      <c r="DU117" s="993"/>
      <c r="DV117" s="995" t="s">
        <v>108</v>
      </c>
      <c r="DW117" s="996"/>
      <c r="DX117" s="996"/>
      <c r="DY117" s="996"/>
      <c r="DZ117" s="997"/>
    </row>
    <row r="118" spans="1:130" s="197" customFormat="1" ht="26.25" customHeight="1" x14ac:dyDescent="0.15">
      <c r="A118" s="937" t="s">
        <v>398</v>
      </c>
      <c r="B118" s="916"/>
      <c r="C118" s="916"/>
      <c r="D118" s="916"/>
      <c r="E118" s="916"/>
      <c r="F118" s="916"/>
      <c r="G118" s="916"/>
      <c r="H118" s="916"/>
      <c r="I118" s="916"/>
      <c r="J118" s="916"/>
      <c r="K118" s="916"/>
      <c r="L118" s="916"/>
      <c r="M118" s="916"/>
      <c r="N118" s="916"/>
      <c r="O118" s="916"/>
      <c r="P118" s="916"/>
      <c r="Q118" s="916"/>
      <c r="R118" s="916"/>
      <c r="S118" s="916"/>
      <c r="T118" s="916"/>
      <c r="U118" s="916"/>
      <c r="V118" s="916"/>
      <c r="W118" s="916"/>
      <c r="X118" s="916"/>
      <c r="Y118" s="916"/>
      <c r="Z118" s="917"/>
      <c r="AA118" s="915" t="s">
        <v>396</v>
      </c>
      <c r="AB118" s="916"/>
      <c r="AC118" s="916"/>
      <c r="AD118" s="916"/>
      <c r="AE118" s="917"/>
      <c r="AF118" s="915" t="s">
        <v>284</v>
      </c>
      <c r="AG118" s="916"/>
      <c r="AH118" s="916"/>
      <c r="AI118" s="916"/>
      <c r="AJ118" s="917"/>
      <c r="AK118" s="915" t="s">
        <v>283</v>
      </c>
      <c r="AL118" s="916"/>
      <c r="AM118" s="916"/>
      <c r="AN118" s="916"/>
      <c r="AO118" s="917"/>
      <c r="AP118" s="1023" t="s">
        <v>397</v>
      </c>
      <c r="AQ118" s="1024"/>
      <c r="AR118" s="1024"/>
      <c r="AS118" s="1024"/>
      <c r="AT118" s="1025"/>
      <c r="AU118" s="935"/>
      <c r="AV118" s="936"/>
      <c r="AW118" s="936"/>
      <c r="AX118" s="936"/>
      <c r="AY118" s="936"/>
      <c r="AZ118" s="228" t="s">
        <v>167</v>
      </c>
      <c r="BA118" s="228"/>
      <c r="BB118" s="228"/>
      <c r="BC118" s="228"/>
      <c r="BD118" s="228"/>
      <c r="BE118" s="228"/>
      <c r="BF118" s="228"/>
      <c r="BG118" s="228"/>
      <c r="BH118" s="228"/>
      <c r="BI118" s="228"/>
      <c r="BJ118" s="228"/>
      <c r="BK118" s="228"/>
      <c r="BL118" s="228"/>
      <c r="BM118" s="228"/>
      <c r="BN118" s="228"/>
      <c r="BO118" s="1026" t="s">
        <v>426</v>
      </c>
      <c r="BP118" s="1027"/>
      <c r="BQ118" s="1018">
        <v>30104290</v>
      </c>
      <c r="BR118" s="1019"/>
      <c r="BS118" s="1019"/>
      <c r="BT118" s="1019"/>
      <c r="BU118" s="1019"/>
      <c r="BV118" s="1019">
        <v>30161044</v>
      </c>
      <c r="BW118" s="1019"/>
      <c r="BX118" s="1019"/>
      <c r="BY118" s="1019"/>
      <c r="BZ118" s="1019"/>
      <c r="CA118" s="1019">
        <v>30488407</v>
      </c>
      <c r="CB118" s="1019"/>
      <c r="CC118" s="1019"/>
      <c r="CD118" s="1019"/>
      <c r="CE118" s="1019"/>
      <c r="CF118" s="1020"/>
      <c r="CG118" s="1021"/>
      <c r="CH118" s="1021"/>
      <c r="CI118" s="1021"/>
      <c r="CJ118" s="1022"/>
      <c r="CK118" s="978"/>
      <c r="CL118" s="979"/>
      <c r="CM118" s="949" t="s">
        <v>427</v>
      </c>
      <c r="CN118" s="950"/>
      <c r="CO118" s="950"/>
      <c r="CP118" s="950"/>
      <c r="CQ118" s="950"/>
      <c r="CR118" s="950"/>
      <c r="CS118" s="950"/>
      <c r="CT118" s="950"/>
      <c r="CU118" s="950"/>
      <c r="CV118" s="950"/>
      <c r="CW118" s="950"/>
      <c r="CX118" s="950"/>
      <c r="CY118" s="950"/>
      <c r="CZ118" s="950"/>
      <c r="DA118" s="950"/>
      <c r="DB118" s="950"/>
      <c r="DC118" s="950"/>
      <c r="DD118" s="950"/>
      <c r="DE118" s="950"/>
      <c r="DF118" s="951"/>
      <c r="DG118" s="991" t="s">
        <v>108</v>
      </c>
      <c r="DH118" s="992"/>
      <c r="DI118" s="992"/>
      <c r="DJ118" s="992"/>
      <c r="DK118" s="993"/>
      <c r="DL118" s="994" t="s">
        <v>108</v>
      </c>
      <c r="DM118" s="992"/>
      <c r="DN118" s="992"/>
      <c r="DO118" s="992"/>
      <c r="DP118" s="993"/>
      <c r="DQ118" s="994" t="s">
        <v>108</v>
      </c>
      <c r="DR118" s="992"/>
      <c r="DS118" s="992"/>
      <c r="DT118" s="992"/>
      <c r="DU118" s="993"/>
      <c r="DV118" s="995" t="s">
        <v>108</v>
      </c>
      <c r="DW118" s="996"/>
      <c r="DX118" s="996"/>
      <c r="DY118" s="996"/>
      <c r="DZ118" s="997"/>
    </row>
    <row r="119" spans="1:130" s="197" customFormat="1" ht="26.25" customHeight="1" x14ac:dyDescent="0.15">
      <c r="A119" s="1007" t="s">
        <v>401</v>
      </c>
      <c r="B119" s="977"/>
      <c r="C119" s="956" t="s">
        <v>402</v>
      </c>
      <c r="D119" s="957"/>
      <c r="E119" s="957"/>
      <c r="F119" s="957"/>
      <c r="G119" s="957"/>
      <c r="H119" s="957"/>
      <c r="I119" s="957"/>
      <c r="J119" s="957"/>
      <c r="K119" s="957"/>
      <c r="L119" s="957"/>
      <c r="M119" s="957"/>
      <c r="N119" s="957"/>
      <c r="O119" s="957"/>
      <c r="P119" s="957"/>
      <c r="Q119" s="957"/>
      <c r="R119" s="957"/>
      <c r="S119" s="957"/>
      <c r="T119" s="957"/>
      <c r="U119" s="957"/>
      <c r="V119" s="957"/>
      <c r="W119" s="957"/>
      <c r="X119" s="957"/>
      <c r="Y119" s="957"/>
      <c r="Z119" s="958"/>
      <c r="AA119" s="922" t="s">
        <v>108</v>
      </c>
      <c r="AB119" s="923"/>
      <c r="AC119" s="923"/>
      <c r="AD119" s="923"/>
      <c r="AE119" s="924"/>
      <c r="AF119" s="925" t="s">
        <v>108</v>
      </c>
      <c r="AG119" s="923"/>
      <c r="AH119" s="923"/>
      <c r="AI119" s="923"/>
      <c r="AJ119" s="924"/>
      <c r="AK119" s="925" t="s">
        <v>108</v>
      </c>
      <c r="AL119" s="923"/>
      <c r="AM119" s="923"/>
      <c r="AN119" s="923"/>
      <c r="AO119" s="924"/>
      <c r="AP119" s="926" t="s">
        <v>108</v>
      </c>
      <c r="AQ119" s="927"/>
      <c r="AR119" s="927"/>
      <c r="AS119" s="927"/>
      <c r="AT119" s="928"/>
      <c r="AU119" s="1010" t="s">
        <v>428</v>
      </c>
      <c r="AV119" s="1011"/>
      <c r="AW119" s="1011"/>
      <c r="AX119" s="1011"/>
      <c r="AY119" s="1012"/>
      <c r="AZ119" s="973" t="s">
        <v>429</v>
      </c>
      <c r="BA119" s="920"/>
      <c r="BB119" s="920"/>
      <c r="BC119" s="920"/>
      <c r="BD119" s="920"/>
      <c r="BE119" s="920"/>
      <c r="BF119" s="920"/>
      <c r="BG119" s="920"/>
      <c r="BH119" s="920"/>
      <c r="BI119" s="920"/>
      <c r="BJ119" s="920"/>
      <c r="BK119" s="920"/>
      <c r="BL119" s="920"/>
      <c r="BM119" s="920"/>
      <c r="BN119" s="920"/>
      <c r="BO119" s="920"/>
      <c r="BP119" s="921"/>
      <c r="BQ119" s="959">
        <v>10280818</v>
      </c>
      <c r="BR119" s="960"/>
      <c r="BS119" s="960"/>
      <c r="BT119" s="960"/>
      <c r="BU119" s="960"/>
      <c r="BV119" s="960">
        <v>9517407</v>
      </c>
      <c r="BW119" s="960"/>
      <c r="BX119" s="960"/>
      <c r="BY119" s="960"/>
      <c r="BZ119" s="960"/>
      <c r="CA119" s="960">
        <v>9260120</v>
      </c>
      <c r="CB119" s="960"/>
      <c r="CC119" s="960"/>
      <c r="CD119" s="960"/>
      <c r="CE119" s="960"/>
      <c r="CF119" s="974">
        <v>99.5</v>
      </c>
      <c r="CG119" s="975"/>
      <c r="CH119" s="975"/>
      <c r="CI119" s="975"/>
      <c r="CJ119" s="975"/>
      <c r="CK119" s="980"/>
      <c r="CL119" s="981"/>
      <c r="CM119" s="1037" t="s">
        <v>430</v>
      </c>
      <c r="CN119" s="1038"/>
      <c r="CO119" s="1038"/>
      <c r="CP119" s="1038"/>
      <c r="CQ119" s="1038"/>
      <c r="CR119" s="1038"/>
      <c r="CS119" s="1038"/>
      <c r="CT119" s="1038"/>
      <c r="CU119" s="1038"/>
      <c r="CV119" s="1038"/>
      <c r="CW119" s="1038"/>
      <c r="CX119" s="1038"/>
      <c r="CY119" s="1038"/>
      <c r="CZ119" s="1038"/>
      <c r="DA119" s="1038"/>
      <c r="DB119" s="1038"/>
      <c r="DC119" s="1038"/>
      <c r="DD119" s="1038"/>
      <c r="DE119" s="1038"/>
      <c r="DF119" s="1039"/>
      <c r="DG119" s="1030">
        <v>28071</v>
      </c>
      <c r="DH119" s="1031"/>
      <c r="DI119" s="1031"/>
      <c r="DJ119" s="1031"/>
      <c r="DK119" s="1032"/>
      <c r="DL119" s="1033">
        <v>16895</v>
      </c>
      <c r="DM119" s="1031"/>
      <c r="DN119" s="1031"/>
      <c r="DO119" s="1031"/>
      <c r="DP119" s="1032"/>
      <c r="DQ119" s="1033">
        <v>4983</v>
      </c>
      <c r="DR119" s="1031"/>
      <c r="DS119" s="1031"/>
      <c r="DT119" s="1031"/>
      <c r="DU119" s="1032"/>
      <c r="DV119" s="1034">
        <v>0.1</v>
      </c>
      <c r="DW119" s="1035"/>
      <c r="DX119" s="1035"/>
      <c r="DY119" s="1035"/>
      <c r="DZ119" s="1036"/>
    </row>
    <row r="120" spans="1:130" s="197" customFormat="1" ht="26.25" customHeight="1" x14ac:dyDescent="0.15">
      <c r="A120" s="1008"/>
      <c r="B120" s="979"/>
      <c r="C120" s="949" t="s">
        <v>406</v>
      </c>
      <c r="D120" s="950"/>
      <c r="E120" s="950"/>
      <c r="F120" s="950"/>
      <c r="G120" s="950"/>
      <c r="H120" s="950"/>
      <c r="I120" s="950"/>
      <c r="J120" s="950"/>
      <c r="K120" s="950"/>
      <c r="L120" s="950"/>
      <c r="M120" s="950"/>
      <c r="N120" s="950"/>
      <c r="O120" s="950"/>
      <c r="P120" s="950"/>
      <c r="Q120" s="950"/>
      <c r="R120" s="950"/>
      <c r="S120" s="950"/>
      <c r="T120" s="950"/>
      <c r="U120" s="950"/>
      <c r="V120" s="950"/>
      <c r="W120" s="950"/>
      <c r="X120" s="950"/>
      <c r="Y120" s="950"/>
      <c r="Z120" s="951"/>
      <c r="AA120" s="991" t="s">
        <v>108</v>
      </c>
      <c r="AB120" s="992"/>
      <c r="AC120" s="992"/>
      <c r="AD120" s="992"/>
      <c r="AE120" s="993"/>
      <c r="AF120" s="994" t="s">
        <v>108</v>
      </c>
      <c r="AG120" s="992"/>
      <c r="AH120" s="992"/>
      <c r="AI120" s="992"/>
      <c r="AJ120" s="993"/>
      <c r="AK120" s="994" t="s">
        <v>108</v>
      </c>
      <c r="AL120" s="992"/>
      <c r="AM120" s="992"/>
      <c r="AN120" s="992"/>
      <c r="AO120" s="993"/>
      <c r="AP120" s="995" t="s">
        <v>108</v>
      </c>
      <c r="AQ120" s="996"/>
      <c r="AR120" s="996"/>
      <c r="AS120" s="996"/>
      <c r="AT120" s="997"/>
      <c r="AU120" s="1013"/>
      <c r="AV120" s="1014"/>
      <c r="AW120" s="1014"/>
      <c r="AX120" s="1014"/>
      <c r="AY120" s="1015"/>
      <c r="AZ120" s="982" t="s">
        <v>431</v>
      </c>
      <c r="BA120" s="983"/>
      <c r="BB120" s="983"/>
      <c r="BC120" s="983"/>
      <c r="BD120" s="983"/>
      <c r="BE120" s="983"/>
      <c r="BF120" s="983"/>
      <c r="BG120" s="983"/>
      <c r="BH120" s="983"/>
      <c r="BI120" s="983"/>
      <c r="BJ120" s="983"/>
      <c r="BK120" s="983"/>
      <c r="BL120" s="983"/>
      <c r="BM120" s="983"/>
      <c r="BN120" s="983"/>
      <c r="BO120" s="983"/>
      <c r="BP120" s="984"/>
      <c r="BQ120" s="952">
        <v>113325</v>
      </c>
      <c r="BR120" s="953"/>
      <c r="BS120" s="953"/>
      <c r="BT120" s="953"/>
      <c r="BU120" s="953"/>
      <c r="BV120" s="953">
        <v>95048</v>
      </c>
      <c r="BW120" s="953"/>
      <c r="BX120" s="953"/>
      <c r="BY120" s="953"/>
      <c r="BZ120" s="953"/>
      <c r="CA120" s="953">
        <v>72511</v>
      </c>
      <c r="CB120" s="953"/>
      <c r="CC120" s="953"/>
      <c r="CD120" s="953"/>
      <c r="CE120" s="953"/>
      <c r="CF120" s="947">
        <v>0.8</v>
      </c>
      <c r="CG120" s="948"/>
      <c r="CH120" s="948"/>
      <c r="CI120" s="948"/>
      <c r="CJ120" s="948"/>
      <c r="CK120" s="1046" t="s">
        <v>432</v>
      </c>
      <c r="CL120" s="1047"/>
      <c r="CM120" s="1047"/>
      <c r="CN120" s="1047"/>
      <c r="CO120" s="1048"/>
      <c r="CP120" s="1054" t="s">
        <v>433</v>
      </c>
      <c r="CQ120" s="1055"/>
      <c r="CR120" s="1055"/>
      <c r="CS120" s="1055"/>
      <c r="CT120" s="1055"/>
      <c r="CU120" s="1055"/>
      <c r="CV120" s="1055"/>
      <c r="CW120" s="1055"/>
      <c r="CX120" s="1055"/>
      <c r="CY120" s="1055"/>
      <c r="CZ120" s="1055"/>
      <c r="DA120" s="1055"/>
      <c r="DB120" s="1055"/>
      <c r="DC120" s="1055"/>
      <c r="DD120" s="1055"/>
      <c r="DE120" s="1055"/>
      <c r="DF120" s="1056"/>
      <c r="DG120" s="959">
        <v>4798724</v>
      </c>
      <c r="DH120" s="960"/>
      <c r="DI120" s="960"/>
      <c r="DJ120" s="960"/>
      <c r="DK120" s="960"/>
      <c r="DL120" s="960">
        <v>4564166</v>
      </c>
      <c r="DM120" s="960"/>
      <c r="DN120" s="960"/>
      <c r="DO120" s="960"/>
      <c r="DP120" s="960"/>
      <c r="DQ120" s="960">
        <v>4323136</v>
      </c>
      <c r="DR120" s="960"/>
      <c r="DS120" s="960"/>
      <c r="DT120" s="960"/>
      <c r="DU120" s="960"/>
      <c r="DV120" s="961">
        <v>46.5</v>
      </c>
      <c r="DW120" s="961"/>
      <c r="DX120" s="961"/>
      <c r="DY120" s="961"/>
      <c r="DZ120" s="962"/>
    </row>
    <row r="121" spans="1:130" s="197" customFormat="1" ht="26.25" customHeight="1" x14ac:dyDescent="0.15">
      <c r="A121" s="1008"/>
      <c r="B121" s="979"/>
      <c r="C121" s="1043" t="s">
        <v>434</v>
      </c>
      <c r="D121" s="1044"/>
      <c r="E121" s="1044"/>
      <c r="F121" s="1044"/>
      <c r="G121" s="1044"/>
      <c r="H121" s="1044"/>
      <c r="I121" s="1044"/>
      <c r="J121" s="1044"/>
      <c r="K121" s="1044"/>
      <c r="L121" s="1044"/>
      <c r="M121" s="1044"/>
      <c r="N121" s="1044"/>
      <c r="O121" s="1044"/>
      <c r="P121" s="1044"/>
      <c r="Q121" s="1044"/>
      <c r="R121" s="1044"/>
      <c r="S121" s="1044"/>
      <c r="T121" s="1044"/>
      <c r="U121" s="1044"/>
      <c r="V121" s="1044"/>
      <c r="W121" s="1044"/>
      <c r="X121" s="1044"/>
      <c r="Y121" s="1044"/>
      <c r="Z121" s="1045"/>
      <c r="AA121" s="991">
        <v>1306</v>
      </c>
      <c r="AB121" s="992"/>
      <c r="AC121" s="992"/>
      <c r="AD121" s="992"/>
      <c r="AE121" s="993"/>
      <c r="AF121" s="994">
        <v>1306</v>
      </c>
      <c r="AG121" s="992"/>
      <c r="AH121" s="992"/>
      <c r="AI121" s="992"/>
      <c r="AJ121" s="993"/>
      <c r="AK121" s="994" t="s">
        <v>108</v>
      </c>
      <c r="AL121" s="992"/>
      <c r="AM121" s="992"/>
      <c r="AN121" s="992"/>
      <c r="AO121" s="993"/>
      <c r="AP121" s="995" t="s">
        <v>108</v>
      </c>
      <c r="AQ121" s="996"/>
      <c r="AR121" s="996"/>
      <c r="AS121" s="996"/>
      <c r="AT121" s="997"/>
      <c r="AU121" s="1013"/>
      <c r="AV121" s="1014"/>
      <c r="AW121" s="1014"/>
      <c r="AX121" s="1014"/>
      <c r="AY121" s="1015"/>
      <c r="AZ121" s="1028" t="s">
        <v>435</v>
      </c>
      <c r="BA121" s="1004"/>
      <c r="BB121" s="1004"/>
      <c r="BC121" s="1004"/>
      <c r="BD121" s="1004"/>
      <c r="BE121" s="1004"/>
      <c r="BF121" s="1004"/>
      <c r="BG121" s="1004"/>
      <c r="BH121" s="1004"/>
      <c r="BI121" s="1004"/>
      <c r="BJ121" s="1004"/>
      <c r="BK121" s="1004"/>
      <c r="BL121" s="1004"/>
      <c r="BM121" s="1004"/>
      <c r="BN121" s="1004"/>
      <c r="BO121" s="1004"/>
      <c r="BP121" s="1005"/>
      <c r="BQ121" s="1018">
        <v>18728106</v>
      </c>
      <c r="BR121" s="1019"/>
      <c r="BS121" s="1019"/>
      <c r="BT121" s="1019"/>
      <c r="BU121" s="1019"/>
      <c r="BV121" s="1019">
        <v>18592219</v>
      </c>
      <c r="BW121" s="1019"/>
      <c r="BX121" s="1019"/>
      <c r="BY121" s="1019"/>
      <c r="BZ121" s="1019"/>
      <c r="CA121" s="1019">
        <v>18491307</v>
      </c>
      <c r="CB121" s="1019"/>
      <c r="CC121" s="1019"/>
      <c r="CD121" s="1019"/>
      <c r="CE121" s="1019"/>
      <c r="CF121" s="1057">
        <v>198.7</v>
      </c>
      <c r="CG121" s="1058"/>
      <c r="CH121" s="1058"/>
      <c r="CI121" s="1058"/>
      <c r="CJ121" s="1058"/>
      <c r="CK121" s="1049"/>
      <c r="CL121" s="1050"/>
      <c r="CM121" s="1050"/>
      <c r="CN121" s="1050"/>
      <c r="CO121" s="1051"/>
      <c r="CP121" s="1040" t="s">
        <v>436</v>
      </c>
      <c r="CQ121" s="1041"/>
      <c r="CR121" s="1041"/>
      <c r="CS121" s="1041"/>
      <c r="CT121" s="1041"/>
      <c r="CU121" s="1041"/>
      <c r="CV121" s="1041"/>
      <c r="CW121" s="1041"/>
      <c r="CX121" s="1041"/>
      <c r="CY121" s="1041"/>
      <c r="CZ121" s="1041"/>
      <c r="DA121" s="1041"/>
      <c r="DB121" s="1041"/>
      <c r="DC121" s="1041"/>
      <c r="DD121" s="1041"/>
      <c r="DE121" s="1041"/>
      <c r="DF121" s="1042"/>
      <c r="DG121" s="952">
        <v>2857636</v>
      </c>
      <c r="DH121" s="953"/>
      <c r="DI121" s="953"/>
      <c r="DJ121" s="953"/>
      <c r="DK121" s="953"/>
      <c r="DL121" s="953">
        <v>2903633</v>
      </c>
      <c r="DM121" s="953"/>
      <c r="DN121" s="953"/>
      <c r="DO121" s="953"/>
      <c r="DP121" s="953"/>
      <c r="DQ121" s="953">
        <v>2967639</v>
      </c>
      <c r="DR121" s="953"/>
      <c r="DS121" s="953"/>
      <c r="DT121" s="953"/>
      <c r="DU121" s="953"/>
      <c r="DV121" s="954">
        <v>31.9</v>
      </c>
      <c r="DW121" s="954"/>
      <c r="DX121" s="954"/>
      <c r="DY121" s="954"/>
      <c r="DZ121" s="955"/>
    </row>
    <row r="122" spans="1:130" s="197" customFormat="1" ht="26.25" customHeight="1" x14ac:dyDescent="0.15">
      <c r="A122" s="1008"/>
      <c r="B122" s="979"/>
      <c r="C122" s="949" t="s">
        <v>416</v>
      </c>
      <c r="D122" s="950"/>
      <c r="E122" s="950"/>
      <c r="F122" s="950"/>
      <c r="G122" s="950"/>
      <c r="H122" s="950"/>
      <c r="I122" s="950"/>
      <c r="J122" s="950"/>
      <c r="K122" s="950"/>
      <c r="L122" s="950"/>
      <c r="M122" s="950"/>
      <c r="N122" s="950"/>
      <c r="O122" s="950"/>
      <c r="P122" s="950"/>
      <c r="Q122" s="950"/>
      <c r="R122" s="950"/>
      <c r="S122" s="950"/>
      <c r="T122" s="950"/>
      <c r="U122" s="950"/>
      <c r="V122" s="950"/>
      <c r="W122" s="950"/>
      <c r="X122" s="950"/>
      <c r="Y122" s="950"/>
      <c r="Z122" s="951"/>
      <c r="AA122" s="991" t="s">
        <v>108</v>
      </c>
      <c r="AB122" s="992"/>
      <c r="AC122" s="992"/>
      <c r="AD122" s="992"/>
      <c r="AE122" s="993"/>
      <c r="AF122" s="994" t="s">
        <v>108</v>
      </c>
      <c r="AG122" s="992"/>
      <c r="AH122" s="992"/>
      <c r="AI122" s="992"/>
      <c r="AJ122" s="993"/>
      <c r="AK122" s="994" t="s">
        <v>108</v>
      </c>
      <c r="AL122" s="992"/>
      <c r="AM122" s="992"/>
      <c r="AN122" s="992"/>
      <c r="AO122" s="993"/>
      <c r="AP122" s="995" t="s">
        <v>108</v>
      </c>
      <c r="AQ122" s="996"/>
      <c r="AR122" s="996"/>
      <c r="AS122" s="996"/>
      <c r="AT122" s="997"/>
      <c r="AU122" s="1016"/>
      <c r="AV122" s="1017"/>
      <c r="AW122" s="1017"/>
      <c r="AX122" s="1017"/>
      <c r="AY122" s="1017"/>
      <c r="AZ122" s="228" t="s">
        <v>167</v>
      </c>
      <c r="BA122" s="228"/>
      <c r="BB122" s="228"/>
      <c r="BC122" s="228"/>
      <c r="BD122" s="228"/>
      <c r="BE122" s="228"/>
      <c r="BF122" s="228"/>
      <c r="BG122" s="228"/>
      <c r="BH122" s="228"/>
      <c r="BI122" s="228"/>
      <c r="BJ122" s="228"/>
      <c r="BK122" s="228"/>
      <c r="BL122" s="228"/>
      <c r="BM122" s="228"/>
      <c r="BN122" s="228"/>
      <c r="BO122" s="1026" t="s">
        <v>437</v>
      </c>
      <c r="BP122" s="1027"/>
      <c r="BQ122" s="1067">
        <v>29122249</v>
      </c>
      <c r="BR122" s="1068"/>
      <c r="BS122" s="1068"/>
      <c r="BT122" s="1068"/>
      <c r="BU122" s="1068"/>
      <c r="BV122" s="1068">
        <v>28204674</v>
      </c>
      <c r="BW122" s="1068"/>
      <c r="BX122" s="1068"/>
      <c r="BY122" s="1068"/>
      <c r="BZ122" s="1068"/>
      <c r="CA122" s="1068">
        <v>27823938</v>
      </c>
      <c r="CB122" s="1068"/>
      <c r="CC122" s="1068"/>
      <c r="CD122" s="1068"/>
      <c r="CE122" s="1068"/>
      <c r="CF122" s="1020"/>
      <c r="CG122" s="1021"/>
      <c r="CH122" s="1021"/>
      <c r="CI122" s="1021"/>
      <c r="CJ122" s="1022"/>
      <c r="CK122" s="1049"/>
      <c r="CL122" s="1050"/>
      <c r="CM122" s="1050"/>
      <c r="CN122" s="1050"/>
      <c r="CO122" s="1051"/>
      <c r="CP122" s="1040" t="s">
        <v>438</v>
      </c>
      <c r="CQ122" s="1041"/>
      <c r="CR122" s="1041"/>
      <c r="CS122" s="1041"/>
      <c r="CT122" s="1041"/>
      <c r="CU122" s="1041"/>
      <c r="CV122" s="1041"/>
      <c r="CW122" s="1041"/>
      <c r="CX122" s="1041"/>
      <c r="CY122" s="1041"/>
      <c r="CZ122" s="1041"/>
      <c r="DA122" s="1041"/>
      <c r="DB122" s="1041"/>
      <c r="DC122" s="1041"/>
      <c r="DD122" s="1041"/>
      <c r="DE122" s="1041"/>
      <c r="DF122" s="1042"/>
      <c r="DG122" s="952">
        <v>2148657</v>
      </c>
      <c r="DH122" s="953"/>
      <c r="DI122" s="953"/>
      <c r="DJ122" s="953"/>
      <c r="DK122" s="953"/>
      <c r="DL122" s="953">
        <v>2293814</v>
      </c>
      <c r="DM122" s="953"/>
      <c r="DN122" s="953"/>
      <c r="DO122" s="953"/>
      <c r="DP122" s="953"/>
      <c r="DQ122" s="953">
        <v>2216368</v>
      </c>
      <c r="DR122" s="953"/>
      <c r="DS122" s="953"/>
      <c r="DT122" s="953"/>
      <c r="DU122" s="953"/>
      <c r="DV122" s="954">
        <v>23.8</v>
      </c>
      <c r="DW122" s="954"/>
      <c r="DX122" s="954"/>
      <c r="DY122" s="954"/>
      <c r="DZ122" s="955"/>
    </row>
    <row r="123" spans="1:130" s="197" customFormat="1" ht="26.25" customHeight="1" thickBot="1" x14ac:dyDescent="0.2">
      <c r="A123" s="1008"/>
      <c r="B123" s="979"/>
      <c r="C123" s="949" t="s">
        <v>422</v>
      </c>
      <c r="D123" s="950"/>
      <c r="E123" s="950"/>
      <c r="F123" s="950"/>
      <c r="G123" s="950"/>
      <c r="H123" s="950"/>
      <c r="I123" s="950"/>
      <c r="J123" s="950"/>
      <c r="K123" s="950"/>
      <c r="L123" s="950"/>
      <c r="M123" s="950"/>
      <c r="N123" s="950"/>
      <c r="O123" s="950"/>
      <c r="P123" s="950"/>
      <c r="Q123" s="950"/>
      <c r="R123" s="950"/>
      <c r="S123" s="950"/>
      <c r="T123" s="950"/>
      <c r="U123" s="950"/>
      <c r="V123" s="950"/>
      <c r="W123" s="950"/>
      <c r="X123" s="950"/>
      <c r="Y123" s="950"/>
      <c r="Z123" s="951"/>
      <c r="AA123" s="991" t="s">
        <v>108</v>
      </c>
      <c r="AB123" s="992"/>
      <c r="AC123" s="992"/>
      <c r="AD123" s="992"/>
      <c r="AE123" s="993"/>
      <c r="AF123" s="994" t="s">
        <v>108</v>
      </c>
      <c r="AG123" s="992"/>
      <c r="AH123" s="992"/>
      <c r="AI123" s="992"/>
      <c r="AJ123" s="993"/>
      <c r="AK123" s="994" t="s">
        <v>108</v>
      </c>
      <c r="AL123" s="992"/>
      <c r="AM123" s="992"/>
      <c r="AN123" s="992"/>
      <c r="AO123" s="993"/>
      <c r="AP123" s="995" t="s">
        <v>108</v>
      </c>
      <c r="AQ123" s="996"/>
      <c r="AR123" s="996"/>
      <c r="AS123" s="996"/>
      <c r="AT123" s="997"/>
      <c r="AU123" s="1064" t="s">
        <v>439</v>
      </c>
      <c r="AV123" s="1065"/>
      <c r="AW123" s="1065"/>
      <c r="AX123" s="1065"/>
      <c r="AY123" s="1065"/>
      <c r="AZ123" s="1065"/>
      <c r="BA123" s="1065"/>
      <c r="BB123" s="1065"/>
      <c r="BC123" s="1065"/>
      <c r="BD123" s="1065"/>
      <c r="BE123" s="1065"/>
      <c r="BF123" s="1065"/>
      <c r="BG123" s="1065"/>
      <c r="BH123" s="1065"/>
      <c r="BI123" s="1065"/>
      <c r="BJ123" s="1065"/>
      <c r="BK123" s="1065"/>
      <c r="BL123" s="1065"/>
      <c r="BM123" s="1065"/>
      <c r="BN123" s="1065"/>
      <c r="BO123" s="1065"/>
      <c r="BP123" s="1066"/>
      <c r="BQ123" s="1059">
        <v>10</v>
      </c>
      <c r="BR123" s="1060"/>
      <c r="BS123" s="1060"/>
      <c r="BT123" s="1060"/>
      <c r="BU123" s="1060"/>
      <c r="BV123" s="1060">
        <v>20.9</v>
      </c>
      <c r="BW123" s="1060"/>
      <c r="BX123" s="1060"/>
      <c r="BY123" s="1060"/>
      <c r="BZ123" s="1060"/>
      <c r="CA123" s="1060">
        <v>28.6</v>
      </c>
      <c r="CB123" s="1060"/>
      <c r="CC123" s="1060"/>
      <c r="CD123" s="1060"/>
      <c r="CE123" s="1060"/>
      <c r="CF123" s="1061"/>
      <c r="CG123" s="1062"/>
      <c r="CH123" s="1062"/>
      <c r="CI123" s="1062"/>
      <c r="CJ123" s="1063"/>
      <c r="CK123" s="1049"/>
      <c r="CL123" s="1050"/>
      <c r="CM123" s="1050"/>
      <c r="CN123" s="1050"/>
      <c r="CO123" s="1051"/>
      <c r="CP123" s="1040" t="s">
        <v>440</v>
      </c>
      <c r="CQ123" s="1041"/>
      <c r="CR123" s="1041"/>
      <c r="CS123" s="1041"/>
      <c r="CT123" s="1041"/>
      <c r="CU123" s="1041"/>
      <c r="CV123" s="1041"/>
      <c r="CW123" s="1041"/>
      <c r="CX123" s="1041"/>
      <c r="CY123" s="1041"/>
      <c r="CZ123" s="1041"/>
      <c r="DA123" s="1041"/>
      <c r="DB123" s="1041"/>
      <c r="DC123" s="1041"/>
      <c r="DD123" s="1041"/>
      <c r="DE123" s="1041"/>
      <c r="DF123" s="1042"/>
      <c r="DG123" s="991">
        <v>838095</v>
      </c>
      <c r="DH123" s="992"/>
      <c r="DI123" s="992"/>
      <c r="DJ123" s="992"/>
      <c r="DK123" s="993"/>
      <c r="DL123" s="994">
        <v>1066564</v>
      </c>
      <c r="DM123" s="992"/>
      <c r="DN123" s="992"/>
      <c r="DO123" s="992"/>
      <c r="DP123" s="993"/>
      <c r="DQ123" s="994">
        <v>1317843</v>
      </c>
      <c r="DR123" s="992"/>
      <c r="DS123" s="992"/>
      <c r="DT123" s="992"/>
      <c r="DU123" s="993"/>
      <c r="DV123" s="995">
        <v>14.2</v>
      </c>
      <c r="DW123" s="996"/>
      <c r="DX123" s="996"/>
      <c r="DY123" s="996"/>
      <c r="DZ123" s="997"/>
    </row>
    <row r="124" spans="1:130" s="197" customFormat="1" ht="26.25" customHeight="1" x14ac:dyDescent="0.15">
      <c r="A124" s="1008"/>
      <c r="B124" s="979"/>
      <c r="C124" s="949" t="s">
        <v>425</v>
      </c>
      <c r="D124" s="950"/>
      <c r="E124" s="950"/>
      <c r="F124" s="950"/>
      <c r="G124" s="950"/>
      <c r="H124" s="950"/>
      <c r="I124" s="950"/>
      <c r="J124" s="950"/>
      <c r="K124" s="950"/>
      <c r="L124" s="950"/>
      <c r="M124" s="950"/>
      <c r="N124" s="950"/>
      <c r="O124" s="950"/>
      <c r="P124" s="950"/>
      <c r="Q124" s="950"/>
      <c r="R124" s="950"/>
      <c r="S124" s="950"/>
      <c r="T124" s="950"/>
      <c r="U124" s="950"/>
      <c r="V124" s="950"/>
      <c r="W124" s="950"/>
      <c r="X124" s="950"/>
      <c r="Y124" s="950"/>
      <c r="Z124" s="951"/>
      <c r="AA124" s="991" t="s">
        <v>441</v>
      </c>
      <c r="AB124" s="992"/>
      <c r="AC124" s="992"/>
      <c r="AD124" s="992"/>
      <c r="AE124" s="993"/>
      <c r="AF124" s="994" t="s">
        <v>441</v>
      </c>
      <c r="AG124" s="992"/>
      <c r="AH124" s="992"/>
      <c r="AI124" s="992"/>
      <c r="AJ124" s="993"/>
      <c r="AK124" s="994" t="s">
        <v>441</v>
      </c>
      <c r="AL124" s="992"/>
      <c r="AM124" s="992"/>
      <c r="AN124" s="992"/>
      <c r="AO124" s="993"/>
      <c r="AP124" s="995" t="s">
        <v>441</v>
      </c>
      <c r="AQ124" s="996"/>
      <c r="AR124" s="996"/>
      <c r="AS124" s="996"/>
      <c r="AT124" s="997"/>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52"/>
      <c r="CL124" s="1052"/>
      <c r="CM124" s="1052"/>
      <c r="CN124" s="1052"/>
      <c r="CO124" s="1053"/>
      <c r="CP124" s="1040" t="s">
        <v>442</v>
      </c>
      <c r="CQ124" s="1041"/>
      <c r="CR124" s="1041"/>
      <c r="CS124" s="1041"/>
      <c r="CT124" s="1041"/>
      <c r="CU124" s="1041"/>
      <c r="CV124" s="1041"/>
      <c r="CW124" s="1041"/>
      <c r="CX124" s="1041"/>
      <c r="CY124" s="1041"/>
      <c r="CZ124" s="1041"/>
      <c r="DA124" s="1041"/>
      <c r="DB124" s="1041"/>
      <c r="DC124" s="1041"/>
      <c r="DD124" s="1041"/>
      <c r="DE124" s="1041"/>
      <c r="DF124" s="1042"/>
      <c r="DG124" s="1030">
        <v>54772</v>
      </c>
      <c r="DH124" s="1031"/>
      <c r="DI124" s="1031"/>
      <c r="DJ124" s="1031"/>
      <c r="DK124" s="1032"/>
      <c r="DL124" s="1033">
        <v>49646</v>
      </c>
      <c r="DM124" s="1031"/>
      <c r="DN124" s="1031"/>
      <c r="DO124" s="1031"/>
      <c r="DP124" s="1032"/>
      <c r="DQ124" s="1033">
        <v>44095</v>
      </c>
      <c r="DR124" s="1031"/>
      <c r="DS124" s="1031"/>
      <c r="DT124" s="1031"/>
      <c r="DU124" s="1032"/>
      <c r="DV124" s="1034">
        <v>0.5</v>
      </c>
      <c r="DW124" s="1035"/>
      <c r="DX124" s="1035"/>
      <c r="DY124" s="1035"/>
      <c r="DZ124" s="1036"/>
    </row>
    <row r="125" spans="1:130" s="197" customFormat="1" ht="26.25" customHeight="1" thickBot="1" x14ac:dyDescent="0.2">
      <c r="A125" s="1008"/>
      <c r="B125" s="979"/>
      <c r="C125" s="949" t="s">
        <v>427</v>
      </c>
      <c r="D125" s="950"/>
      <c r="E125" s="950"/>
      <c r="F125" s="950"/>
      <c r="G125" s="950"/>
      <c r="H125" s="950"/>
      <c r="I125" s="950"/>
      <c r="J125" s="950"/>
      <c r="K125" s="950"/>
      <c r="L125" s="950"/>
      <c r="M125" s="950"/>
      <c r="N125" s="950"/>
      <c r="O125" s="950"/>
      <c r="P125" s="950"/>
      <c r="Q125" s="950"/>
      <c r="R125" s="950"/>
      <c r="S125" s="950"/>
      <c r="T125" s="950"/>
      <c r="U125" s="950"/>
      <c r="V125" s="950"/>
      <c r="W125" s="950"/>
      <c r="X125" s="950"/>
      <c r="Y125" s="950"/>
      <c r="Z125" s="951"/>
      <c r="AA125" s="991" t="s">
        <v>441</v>
      </c>
      <c r="AB125" s="992"/>
      <c r="AC125" s="992"/>
      <c r="AD125" s="992"/>
      <c r="AE125" s="993"/>
      <c r="AF125" s="994" t="s">
        <v>441</v>
      </c>
      <c r="AG125" s="992"/>
      <c r="AH125" s="992"/>
      <c r="AI125" s="992"/>
      <c r="AJ125" s="993"/>
      <c r="AK125" s="994" t="s">
        <v>441</v>
      </c>
      <c r="AL125" s="992"/>
      <c r="AM125" s="992"/>
      <c r="AN125" s="992"/>
      <c r="AO125" s="993"/>
      <c r="AP125" s="995" t="s">
        <v>441</v>
      </c>
      <c r="AQ125" s="996"/>
      <c r="AR125" s="996"/>
      <c r="AS125" s="996"/>
      <c r="AT125" s="997"/>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7" t="s">
        <v>443</v>
      </c>
      <c r="CL125" s="1047"/>
      <c r="CM125" s="1047"/>
      <c r="CN125" s="1047"/>
      <c r="CO125" s="1048"/>
      <c r="CP125" s="973" t="s">
        <v>444</v>
      </c>
      <c r="CQ125" s="920"/>
      <c r="CR125" s="920"/>
      <c r="CS125" s="920"/>
      <c r="CT125" s="920"/>
      <c r="CU125" s="920"/>
      <c r="CV125" s="920"/>
      <c r="CW125" s="920"/>
      <c r="CX125" s="920"/>
      <c r="CY125" s="920"/>
      <c r="CZ125" s="920"/>
      <c r="DA125" s="920"/>
      <c r="DB125" s="920"/>
      <c r="DC125" s="920"/>
      <c r="DD125" s="920"/>
      <c r="DE125" s="920"/>
      <c r="DF125" s="921"/>
      <c r="DG125" s="959" t="s">
        <v>441</v>
      </c>
      <c r="DH125" s="960"/>
      <c r="DI125" s="960"/>
      <c r="DJ125" s="960"/>
      <c r="DK125" s="960"/>
      <c r="DL125" s="960" t="s">
        <v>441</v>
      </c>
      <c r="DM125" s="960"/>
      <c r="DN125" s="960"/>
      <c r="DO125" s="960"/>
      <c r="DP125" s="960"/>
      <c r="DQ125" s="960" t="s">
        <v>441</v>
      </c>
      <c r="DR125" s="960"/>
      <c r="DS125" s="960"/>
      <c r="DT125" s="960"/>
      <c r="DU125" s="960"/>
      <c r="DV125" s="961" t="s">
        <v>441</v>
      </c>
      <c r="DW125" s="961"/>
      <c r="DX125" s="961"/>
      <c r="DY125" s="961"/>
      <c r="DZ125" s="962"/>
    </row>
    <row r="126" spans="1:130" s="197" customFormat="1" ht="26.25" customHeight="1" x14ac:dyDescent="0.15">
      <c r="A126" s="1008"/>
      <c r="B126" s="979"/>
      <c r="C126" s="949" t="s">
        <v>430</v>
      </c>
      <c r="D126" s="950"/>
      <c r="E126" s="950"/>
      <c r="F126" s="950"/>
      <c r="G126" s="950"/>
      <c r="H126" s="950"/>
      <c r="I126" s="950"/>
      <c r="J126" s="950"/>
      <c r="K126" s="950"/>
      <c r="L126" s="950"/>
      <c r="M126" s="950"/>
      <c r="N126" s="950"/>
      <c r="O126" s="950"/>
      <c r="P126" s="950"/>
      <c r="Q126" s="950"/>
      <c r="R126" s="950"/>
      <c r="S126" s="950"/>
      <c r="T126" s="950"/>
      <c r="U126" s="950"/>
      <c r="V126" s="950"/>
      <c r="W126" s="950"/>
      <c r="X126" s="950"/>
      <c r="Y126" s="950"/>
      <c r="Z126" s="951"/>
      <c r="AA126" s="991">
        <v>11290</v>
      </c>
      <c r="AB126" s="992"/>
      <c r="AC126" s="992"/>
      <c r="AD126" s="992"/>
      <c r="AE126" s="993"/>
      <c r="AF126" s="994">
        <v>11612</v>
      </c>
      <c r="AG126" s="992"/>
      <c r="AH126" s="992"/>
      <c r="AI126" s="992"/>
      <c r="AJ126" s="993"/>
      <c r="AK126" s="994">
        <v>11612</v>
      </c>
      <c r="AL126" s="992"/>
      <c r="AM126" s="992"/>
      <c r="AN126" s="992"/>
      <c r="AO126" s="993"/>
      <c r="AP126" s="995">
        <v>0.1</v>
      </c>
      <c r="AQ126" s="996"/>
      <c r="AR126" s="996"/>
      <c r="AS126" s="996"/>
      <c r="AT126" s="997"/>
      <c r="AU126" s="233"/>
      <c r="AV126" s="233"/>
      <c r="AW126" s="233"/>
      <c r="AX126" s="1069" t="s">
        <v>445</v>
      </c>
      <c r="AY126" s="1070"/>
      <c r="AZ126" s="1070"/>
      <c r="BA126" s="1070"/>
      <c r="BB126" s="1070"/>
      <c r="BC126" s="1070"/>
      <c r="BD126" s="1070"/>
      <c r="BE126" s="1071"/>
      <c r="BF126" s="1085" t="s">
        <v>446</v>
      </c>
      <c r="BG126" s="1070"/>
      <c r="BH126" s="1070"/>
      <c r="BI126" s="1070"/>
      <c r="BJ126" s="1070"/>
      <c r="BK126" s="1070"/>
      <c r="BL126" s="1071"/>
      <c r="BM126" s="1085" t="s">
        <v>447</v>
      </c>
      <c r="BN126" s="1070"/>
      <c r="BO126" s="1070"/>
      <c r="BP126" s="1070"/>
      <c r="BQ126" s="1070"/>
      <c r="BR126" s="1070"/>
      <c r="BS126" s="1071"/>
      <c r="BT126" s="1085" t="s">
        <v>448</v>
      </c>
      <c r="BU126" s="1070"/>
      <c r="BV126" s="1070"/>
      <c r="BW126" s="1070"/>
      <c r="BX126" s="1070"/>
      <c r="BY126" s="1070"/>
      <c r="BZ126" s="1086"/>
      <c r="CA126" s="233"/>
      <c r="CB126" s="233"/>
      <c r="CC126" s="233"/>
      <c r="CD126" s="234"/>
      <c r="CE126" s="234"/>
      <c r="CF126" s="234"/>
      <c r="CG126" s="231"/>
      <c r="CH126" s="231"/>
      <c r="CI126" s="231"/>
      <c r="CJ126" s="232"/>
      <c r="CK126" s="1050"/>
      <c r="CL126" s="1050"/>
      <c r="CM126" s="1050"/>
      <c r="CN126" s="1050"/>
      <c r="CO126" s="1051"/>
      <c r="CP126" s="982" t="s">
        <v>449</v>
      </c>
      <c r="CQ126" s="983"/>
      <c r="CR126" s="983"/>
      <c r="CS126" s="983"/>
      <c r="CT126" s="983"/>
      <c r="CU126" s="983"/>
      <c r="CV126" s="983"/>
      <c r="CW126" s="983"/>
      <c r="CX126" s="983"/>
      <c r="CY126" s="983"/>
      <c r="CZ126" s="983"/>
      <c r="DA126" s="983"/>
      <c r="DB126" s="983"/>
      <c r="DC126" s="983"/>
      <c r="DD126" s="983"/>
      <c r="DE126" s="983"/>
      <c r="DF126" s="984"/>
      <c r="DG126" s="952" t="s">
        <v>441</v>
      </c>
      <c r="DH126" s="953"/>
      <c r="DI126" s="953"/>
      <c r="DJ126" s="953"/>
      <c r="DK126" s="953"/>
      <c r="DL126" s="953" t="s">
        <v>441</v>
      </c>
      <c r="DM126" s="953"/>
      <c r="DN126" s="953"/>
      <c r="DO126" s="953"/>
      <c r="DP126" s="953"/>
      <c r="DQ126" s="953" t="s">
        <v>441</v>
      </c>
      <c r="DR126" s="953"/>
      <c r="DS126" s="953"/>
      <c r="DT126" s="953"/>
      <c r="DU126" s="953"/>
      <c r="DV126" s="954" t="s">
        <v>441</v>
      </c>
      <c r="DW126" s="954"/>
      <c r="DX126" s="954"/>
      <c r="DY126" s="954"/>
      <c r="DZ126" s="955"/>
    </row>
    <row r="127" spans="1:130" s="197" customFormat="1" ht="26.25" customHeight="1" thickBot="1" x14ac:dyDescent="0.2">
      <c r="A127" s="1009"/>
      <c r="B127" s="981"/>
      <c r="C127" s="1037" t="s">
        <v>450</v>
      </c>
      <c r="D127" s="1038"/>
      <c r="E127" s="1038"/>
      <c r="F127" s="1038"/>
      <c r="G127" s="1038"/>
      <c r="H127" s="1038"/>
      <c r="I127" s="1038"/>
      <c r="J127" s="1038"/>
      <c r="K127" s="1038"/>
      <c r="L127" s="1038"/>
      <c r="M127" s="1038"/>
      <c r="N127" s="1038"/>
      <c r="O127" s="1038"/>
      <c r="P127" s="1038"/>
      <c r="Q127" s="1038"/>
      <c r="R127" s="1038"/>
      <c r="S127" s="1038"/>
      <c r="T127" s="1038"/>
      <c r="U127" s="1038"/>
      <c r="V127" s="1038"/>
      <c r="W127" s="1038"/>
      <c r="X127" s="1038"/>
      <c r="Y127" s="1038"/>
      <c r="Z127" s="1039"/>
      <c r="AA127" s="991">
        <v>363</v>
      </c>
      <c r="AB127" s="992"/>
      <c r="AC127" s="992"/>
      <c r="AD127" s="992"/>
      <c r="AE127" s="993"/>
      <c r="AF127" s="994">
        <v>318</v>
      </c>
      <c r="AG127" s="992"/>
      <c r="AH127" s="992"/>
      <c r="AI127" s="992"/>
      <c r="AJ127" s="993"/>
      <c r="AK127" s="994">
        <v>298</v>
      </c>
      <c r="AL127" s="992"/>
      <c r="AM127" s="992"/>
      <c r="AN127" s="992"/>
      <c r="AO127" s="993"/>
      <c r="AP127" s="995">
        <v>0</v>
      </c>
      <c r="AQ127" s="996"/>
      <c r="AR127" s="996"/>
      <c r="AS127" s="996"/>
      <c r="AT127" s="997"/>
      <c r="AU127" s="233"/>
      <c r="AV127" s="233"/>
      <c r="AW127" s="233"/>
      <c r="AX127" s="919" t="s">
        <v>451</v>
      </c>
      <c r="AY127" s="920"/>
      <c r="AZ127" s="920"/>
      <c r="BA127" s="920"/>
      <c r="BB127" s="920"/>
      <c r="BC127" s="920"/>
      <c r="BD127" s="920"/>
      <c r="BE127" s="921"/>
      <c r="BF127" s="1074" t="s">
        <v>441</v>
      </c>
      <c r="BG127" s="1075"/>
      <c r="BH127" s="1075"/>
      <c r="BI127" s="1075"/>
      <c r="BJ127" s="1075"/>
      <c r="BK127" s="1075"/>
      <c r="BL127" s="1084"/>
      <c r="BM127" s="1074">
        <v>13.21</v>
      </c>
      <c r="BN127" s="1075"/>
      <c r="BO127" s="1075"/>
      <c r="BP127" s="1075"/>
      <c r="BQ127" s="1075"/>
      <c r="BR127" s="1075"/>
      <c r="BS127" s="1084"/>
      <c r="BT127" s="1074">
        <v>20</v>
      </c>
      <c r="BU127" s="1075"/>
      <c r="BV127" s="1075"/>
      <c r="BW127" s="1075"/>
      <c r="BX127" s="1075"/>
      <c r="BY127" s="1075"/>
      <c r="BZ127" s="1076"/>
      <c r="CA127" s="234"/>
      <c r="CB127" s="234"/>
      <c r="CC127" s="234"/>
      <c r="CD127" s="234"/>
      <c r="CE127" s="234"/>
      <c r="CF127" s="234"/>
      <c r="CG127" s="231"/>
      <c r="CH127" s="231"/>
      <c r="CI127" s="231"/>
      <c r="CJ127" s="232"/>
      <c r="CK127" s="1072"/>
      <c r="CL127" s="1072"/>
      <c r="CM127" s="1072"/>
      <c r="CN127" s="1072"/>
      <c r="CO127" s="1073"/>
      <c r="CP127" s="1077" t="s">
        <v>452</v>
      </c>
      <c r="CQ127" s="1078"/>
      <c r="CR127" s="1078"/>
      <c r="CS127" s="1078"/>
      <c r="CT127" s="1078"/>
      <c r="CU127" s="1078"/>
      <c r="CV127" s="1078"/>
      <c r="CW127" s="1078"/>
      <c r="CX127" s="1078"/>
      <c r="CY127" s="1078"/>
      <c r="CZ127" s="1078"/>
      <c r="DA127" s="1078"/>
      <c r="DB127" s="1078"/>
      <c r="DC127" s="1078"/>
      <c r="DD127" s="1078"/>
      <c r="DE127" s="1078"/>
      <c r="DF127" s="1079"/>
      <c r="DG127" s="1080" t="s">
        <v>453</v>
      </c>
      <c r="DH127" s="1081"/>
      <c r="DI127" s="1081"/>
      <c r="DJ127" s="1081"/>
      <c r="DK127" s="1081"/>
      <c r="DL127" s="1081" t="s">
        <v>454</v>
      </c>
      <c r="DM127" s="1081"/>
      <c r="DN127" s="1081"/>
      <c r="DO127" s="1081"/>
      <c r="DP127" s="1081"/>
      <c r="DQ127" s="1081" t="s">
        <v>454</v>
      </c>
      <c r="DR127" s="1081"/>
      <c r="DS127" s="1081"/>
      <c r="DT127" s="1081"/>
      <c r="DU127" s="1081"/>
      <c r="DV127" s="1082" t="s">
        <v>454</v>
      </c>
      <c r="DW127" s="1082"/>
      <c r="DX127" s="1082"/>
      <c r="DY127" s="1082"/>
      <c r="DZ127" s="1083"/>
    </row>
    <row r="128" spans="1:130" s="197" customFormat="1" ht="26.25" customHeight="1" x14ac:dyDescent="0.15">
      <c r="A128" s="1104" t="s">
        <v>455</v>
      </c>
      <c r="B128" s="1105"/>
      <c r="C128" s="1105"/>
      <c r="D128" s="1105"/>
      <c r="E128" s="1105"/>
      <c r="F128" s="1105"/>
      <c r="G128" s="1105"/>
      <c r="H128" s="1105"/>
      <c r="I128" s="1105"/>
      <c r="J128" s="1105"/>
      <c r="K128" s="1105"/>
      <c r="L128" s="1105"/>
      <c r="M128" s="1105"/>
      <c r="N128" s="1105"/>
      <c r="O128" s="1105"/>
      <c r="P128" s="1105"/>
      <c r="Q128" s="1105"/>
      <c r="R128" s="1105"/>
      <c r="S128" s="1105"/>
      <c r="T128" s="1105"/>
      <c r="U128" s="1105"/>
      <c r="V128" s="1105"/>
      <c r="W128" s="1106" t="s">
        <v>456</v>
      </c>
      <c r="X128" s="1106"/>
      <c r="Y128" s="1106"/>
      <c r="Z128" s="1107"/>
      <c r="AA128" s="1122">
        <v>23965</v>
      </c>
      <c r="AB128" s="1123"/>
      <c r="AC128" s="1123"/>
      <c r="AD128" s="1123"/>
      <c r="AE128" s="1124"/>
      <c r="AF128" s="1125">
        <v>27542</v>
      </c>
      <c r="AG128" s="1123"/>
      <c r="AH128" s="1123"/>
      <c r="AI128" s="1123"/>
      <c r="AJ128" s="1124"/>
      <c r="AK128" s="1125">
        <v>26259</v>
      </c>
      <c r="AL128" s="1123"/>
      <c r="AM128" s="1123"/>
      <c r="AN128" s="1123"/>
      <c r="AO128" s="1124"/>
      <c r="AP128" s="1126"/>
      <c r="AQ128" s="1127"/>
      <c r="AR128" s="1127"/>
      <c r="AS128" s="1127"/>
      <c r="AT128" s="1128"/>
      <c r="AU128" s="235"/>
      <c r="AV128" s="235"/>
      <c r="AW128" s="235"/>
      <c r="AX128" s="1087" t="s">
        <v>457</v>
      </c>
      <c r="AY128" s="983"/>
      <c r="AZ128" s="983"/>
      <c r="BA128" s="983"/>
      <c r="BB128" s="983"/>
      <c r="BC128" s="983"/>
      <c r="BD128" s="983"/>
      <c r="BE128" s="984"/>
      <c r="BF128" s="1099" t="s">
        <v>441</v>
      </c>
      <c r="BG128" s="1100"/>
      <c r="BH128" s="1100"/>
      <c r="BI128" s="1100"/>
      <c r="BJ128" s="1100"/>
      <c r="BK128" s="1100"/>
      <c r="BL128" s="1101"/>
      <c r="BM128" s="1099">
        <v>18.21</v>
      </c>
      <c r="BN128" s="1100"/>
      <c r="BO128" s="1100"/>
      <c r="BP128" s="1100"/>
      <c r="BQ128" s="1100"/>
      <c r="BR128" s="1100"/>
      <c r="BS128" s="1101"/>
      <c r="BT128" s="1099">
        <v>30</v>
      </c>
      <c r="BU128" s="1102"/>
      <c r="BV128" s="1102"/>
      <c r="BW128" s="1102"/>
      <c r="BX128" s="1102"/>
      <c r="BY128" s="1102"/>
      <c r="BZ128" s="1103"/>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3" t="s">
        <v>89</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093" t="s">
        <v>458</v>
      </c>
      <c r="X129" s="1094"/>
      <c r="Y129" s="1094"/>
      <c r="Z129" s="1095"/>
      <c r="AA129" s="991">
        <v>11181481</v>
      </c>
      <c r="AB129" s="992"/>
      <c r="AC129" s="992"/>
      <c r="AD129" s="992"/>
      <c r="AE129" s="993"/>
      <c r="AF129" s="994">
        <v>10841503</v>
      </c>
      <c r="AG129" s="992"/>
      <c r="AH129" s="992"/>
      <c r="AI129" s="992"/>
      <c r="AJ129" s="993"/>
      <c r="AK129" s="994">
        <v>10783212</v>
      </c>
      <c r="AL129" s="992"/>
      <c r="AM129" s="992"/>
      <c r="AN129" s="992"/>
      <c r="AO129" s="993"/>
      <c r="AP129" s="1096"/>
      <c r="AQ129" s="1097"/>
      <c r="AR129" s="1097"/>
      <c r="AS129" s="1097"/>
      <c r="AT129" s="1098"/>
      <c r="AU129" s="235"/>
      <c r="AV129" s="235"/>
      <c r="AW129" s="235"/>
      <c r="AX129" s="1087" t="s">
        <v>459</v>
      </c>
      <c r="AY129" s="983"/>
      <c r="AZ129" s="983"/>
      <c r="BA129" s="983"/>
      <c r="BB129" s="983"/>
      <c r="BC129" s="983"/>
      <c r="BD129" s="983"/>
      <c r="BE129" s="984"/>
      <c r="BF129" s="1088">
        <v>4.2</v>
      </c>
      <c r="BG129" s="1089"/>
      <c r="BH129" s="1089"/>
      <c r="BI129" s="1089"/>
      <c r="BJ129" s="1089"/>
      <c r="BK129" s="1089"/>
      <c r="BL129" s="1090"/>
      <c r="BM129" s="1088">
        <v>25</v>
      </c>
      <c r="BN129" s="1089"/>
      <c r="BO129" s="1089"/>
      <c r="BP129" s="1089"/>
      <c r="BQ129" s="1089"/>
      <c r="BR129" s="1089"/>
      <c r="BS129" s="1090"/>
      <c r="BT129" s="1088">
        <v>35</v>
      </c>
      <c r="BU129" s="1091"/>
      <c r="BV129" s="1091"/>
      <c r="BW129" s="1091"/>
      <c r="BX129" s="1091"/>
      <c r="BY129" s="1091"/>
      <c r="BZ129" s="1092"/>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3" t="s">
        <v>460</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093" t="s">
        <v>461</v>
      </c>
      <c r="X130" s="1094"/>
      <c r="Y130" s="1094"/>
      <c r="Z130" s="1095"/>
      <c r="AA130" s="991">
        <v>1395157</v>
      </c>
      <c r="AB130" s="992"/>
      <c r="AC130" s="992"/>
      <c r="AD130" s="992"/>
      <c r="AE130" s="993"/>
      <c r="AF130" s="994">
        <v>1490961</v>
      </c>
      <c r="AG130" s="992"/>
      <c r="AH130" s="992"/>
      <c r="AI130" s="992"/>
      <c r="AJ130" s="993"/>
      <c r="AK130" s="994">
        <v>1476606</v>
      </c>
      <c r="AL130" s="992"/>
      <c r="AM130" s="992"/>
      <c r="AN130" s="992"/>
      <c r="AO130" s="993"/>
      <c r="AP130" s="1096"/>
      <c r="AQ130" s="1097"/>
      <c r="AR130" s="1097"/>
      <c r="AS130" s="1097"/>
      <c r="AT130" s="1098"/>
      <c r="AU130" s="235"/>
      <c r="AV130" s="235"/>
      <c r="AW130" s="235"/>
      <c r="AX130" s="1146" t="s">
        <v>462</v>
      </c>
      <c r="AY130" s="1078"/>
      <c r="AZ130" s="1078"/>
      <c r="BA130" s="1078"/>
      <c r="BB130" s="1078"/>
      <c r="BC130" s="1078"/>
      <c r="BD130" s="1078"/>
      <c r="BE130" s="1079"/>
      <c r="BF130" s="1108">
        <v>28.6</v>
      </c>
      <c r="BG130" s="1109"/>
      <c r="BH130" s="1109"/>
      <c r="BI130" s="1109"/>
      <c r="BJ130" s="1109"/>
      <c r="BK130" s="1109"/>
      <c r="BL130" s="1110"/>
      <c r="BM130" s="1108">
        <v>350</v>
      </c>
      <c r="BN130" s="1109"/>
      <c r="BO130" s="1109"/>
      <c r="BP130" s="1109"/>
      <c r="BQ130" s="1109"/>
      <c r="BR130" s="1109"/>
      <c r="BS130" s="1110"/>
      <c r="BT130" s="1111"/>
      <c r="BU130" s="1112"/>
      <c r="BV130" s="1112"/>
      <c r="BW130" s="1112"/>
      <c r="BX130" s="1112"/>
      <c r="BY130" s="1112"/>
      <c r="BZ130" s="1113"/>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4"/>
      <c r="B131" s="1115"/>
      <c r="C131" s="1115"/>
      <c r="D131" s="1115"/>
      <c r="E131" s="1115"/>
      <c r="F131" s="1115"/>
      <c r="G131" s="1115"/>
      <c r="H131" s="1115"/>
      <c r="I131" s="1115"/>
      <c r="J131" s="1115"/>
      <c r="K131" s="1115"/>
      <c r="L131" s="1115"/>
      <c r="M131" s="1115"/>
      <c r="N131" s="1115"/>
      <c r="O131" s="1115"/>
      <c r="P131" s="1115"/>
      <c r="Q131" s="1115"/>
      <c r="R131" s="1115"/>
      <c r="S131" s="1115"/>
      <c r="T131" s="1115"/>
      <c r="U131" s="1115"/>
      <c r="V131" s="1115"/>
      <c r="W131" s="1116" t="s">
        <v>463</v>
      </c>
      <c r="X131" s="1117"/>
      <c r="Y131" s="1117"/>
      <c r="Z131" s="1118"/>
      <c r="AA131" s="1030">
        <v>9786324</v>
      </c>
      <c r="AB131" s="1031"/>
      <c r="AC131" s="1031"/>
      <c r="AD131" s="1031"/>
      <c r="AE131" s="1032"/>
      <c r="AF131" s="1033">
        <v>9350542</v>
      </c>
      <c r="AG131" s="1031"/>
      <c r="AH131" s="1031"/>
      <c r="AI131" s="1031"/>
      <c r="AJ131" s="1032"/>
      <c r="AK131" s="1033">
        <v>9306606</v>
      </c>
      <c r="AL131" s="1031"/>
      <c r="AM131" s="1031"/>
      <c r="AN131" s="1031"/>
      <c r="AO131" s="1032"/>
      <c r="AP131" s="1119"/>
      <c r="AQ131" s="1120"/>
      <c r="AR131" s="1120"/>
      <c r="AS131" s="1120"/>
      <c r="AT131" s="1121"/>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30" t="s">
        <v>464</v>
      </c>
      <c r="B132" s="1131"/>
      <c r="C132" s="1131"/>
      <c r="D132" s="1131"/>
      <c r="E132" s="1131"/>
      <c r="F132" s="1131"/>
      <c r="G132" s="1131"/>
      <c r="H132" s="1131"/>
      <c r="I132" s="1131"/>
      <c r="J132" s="1131"/>
      <c r="K132" s="1131"/>
      <c r="L132" s="1131"/>
      <c r="M132" s="1131"/>
      <c r="N132" s="1131"/>
      <c r="O132" s="1131"/>
      <c r="P132" s="1131"/>
      <c r="Q132" s="1131"/>
      <c r="R132" s="1131"/>
      <c r="S132" s="1131"/>
      <c r="T132" s="1131"/>
      <c r="U132" s="1131"/>
      <c r="V132" s="1134" t="s">
        <v>465</v>
      </c>
      <c r="W132" s="1134"/>
      <c r="X132" s="1134"/>
      <c r="Y132" s="1134"/>
      <c r="Z132" s="1135"/>
      <c r="AA132" s="1136">
        <v>4.1738450519999999</v>
      </c>
      <c r="AB132" s="1137"/>
      <c r="AC132" s="1137"/>
      <c r="AD132" s="1137"/>
      <c r="AE132" s="1138"/>
      <c r="AF132" s="1139">
        <v>3.731088529</v>
      </c>
      <c r="AG132" s="1137"/>
      <c r="AH132" s="1137"/>
      <c r="AI132" s="1137"/>
      <c r="AJ132" s="1138"/>
      <c r="AK132" s="1139">
        <v>4.7629608470000004</v>
      </c>
      <c r="AL132" s="1137"/>
      <c r="AM132" s="1137"/>
      <c r="AN132" s="1137"/>
      <c r="AO132" s="1138"/>
      <c r="AP132" s="1020"/>
      <c r="AQ132" s="1021"/>
      <c r="AR132" s="1021"/>
      <c r="AS132" s="1021"/>
      <c r="AT132" s="1140"/>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32"/>
      <c r="B133" s="1133"/>
      <c r="C133" s="1133"/>
      <c r="D133" s="1133"/>
      <c r="E133" s="1133"/>
      <c r="F133" s="1133"/>
      <c r="G133" s="1133"/>
      <c r="H133" s="1133"/>
      <c r="I133" s="1133"/>
      <c r="J133" s="1133"/>
      <c r="K133" s="1133"/>
      <c r="L133" s="1133"/>
      <c r="M133" s="1133"/>
      <c r="N133" s="1133"/>
      <c r="O133" s="1133"/>
      <c r="P133" s="1133"/>
      <c r="Q133" s="1133"/>
      <c r="R133" s="1133"/>
      <c r="S133" s="1133"/>
      <c r="T133" s="1133"/>
      <c r="U133" s="1133"/>
      <c r="V133" s="1141" t="s">
        <v>466</v>
      </c>
      <c r="W133" s="1141"/>
      <c r="X133" s="1141"/>
      <c r="Y133" s="1141"/>
      <c r="Z133" s="1142"/>
      <c r="AA133" s="1143">
        <v>4.0999999999999996</v>
      </c>
      <c r="AB133" s="1144"/>
      <c r="AC133" s="1144"/>
      <c r="AD133" s="1144"/>
      <c r="AE133" s="1145"/>
      <c r="AF133" s="1143">
        <v>4</v>
      </c>
      <c r="AG133" s="1144"/>
      <c r="AH133" s="1144"/>
      <c r="AI133" s="1144"/>
      <c r="AJ133" s="1145"/>
      <c r="AK133" s="1143">
        <v>4.2</v>
      </c>
      <c r="AL133" s="1144"/>
      <c r="AM133" s="1144"/>
      <c r="AN133" s="1144"/>
      <c r="AO133" s="1145"/>
      <c r="AP133" s="1061"/>
      <c r="AQ133" s="1062"/>
      <c r="AR133" s="1062"/>
      <c r="AS133" s="1062"/>
      <c r="AT133" s="1129"/>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467</v>
      </c>
      <c r="B5" s="246"/>
      <c r="C5" s="246"/>
      <c r="D5" s="246"/>
      <c r="E5" s="246"/>
      <c r="F5" s="246"/>
      <c r="G5" s="246"/>
      <c r="H5" s="246"/>
      <c r="I5" s="246"/>
      <c r="J5" s="246"/>
      <c r="K5" s="246"/>
      <c r="L5" s="246"/>
      <c r="M5" s="246"/>
      <c r="N5" s="246"/>
      <c r="O5" s="247"/>
    </row>
    <row r="6" spans="1:16" x14ac:dyDescent="0.15">
      <c r="A6" s="248"/>
      <c r="B6" s="244"/>
      <c r="C6" s="244"/>
      <c r="D6" s="244"/>
      <c r="E6" s="244"/>
      <c r="F6" s="244"/>
      <c r="G6" s="249" t="s">
        <v>468</v>
      </c>
      <c r="H6" s="249"/>
      <c r="I6" s="249"/>
      <c r="J6" s="249"/>
      <c r="K6" s="244"/>
      <c r="L6" s="244"/>
      <c r="M6" s="244"/>
      <c r="N6" s="244"/>
    </row>
    <row r="7" spans="1:16" x14ac:dyDescent="0.15">
      <c r="A7" s="248"/>
      <c r="B7" s="244"/>
      <c r="C7" s="244"/>
      <c r="D7" s="244"/>
      <c r="E7" s="244"/>
      <c r="F7" s="244"/>
      <c r="G7" s="251"/>
      <c r="H7" s="252"/>
      <c r="I7" s="252"/>
      <c r="J7" s="253"/>
      <c r="K7" s="1150" t="s">
        <v>469</v>
      </c>
      <c r="L7" s="254"/>
      <c r="M7" s="255" t="s">
        <v>470</v>
      </c>
      <c r="N7" s="256"/>
    </row>
    <row r="8" spans="1:16" x14ac:dyDescent="0.15">
      <c r="A8" s="248"/>
      <c r="B8" s="244"/>
      <c r="C8" s="244"/>
      <c r="D8" s="244"/>
      <c r="E8" s="244"/>
      <c r="F8" s="244"/>
      <c r="G8" s="257"/>
      <c r="H8" s="258"/>
      <c r="I8" s="258"/>
      <c r="J8" s="259"/>
      <c r="K8" s="1151"/>
      <c r="L8" s="260" t="s">
        <v>471</v>
      </c>
      <c r="M8" s="261" t="s">
        <v>472</v>
      </c>
      <c r="N8" s="262" t="s">
        <v>473</v>
      </c>
    </row>
    <row r="9" spans="1:16" x14ac:dyDescent="0.15">
      <c r="A9" s="248"/>
      <c r="B9" s="244"/>
      <c r="C9" s="244"/>
      <c r="D9" s="244"/>
      <c r="E9" s="244"/>
      <c r="F9" s="244"/>
      <c r="G9" s="1152" t="s">
        <v>474</v>
      </c>
      <c r="H9" s="1153"/>
      <c r="I9" s="1153"/>
      <c r="J9" s="1154"/>
      <c r="K9" s="263">
        <v>2349660</v>
      </c>
      <c r="L9" s="264">
        <v>66799</v>
      </c>
      <c r="M9" s="265">
        <v>88578</v>
      </c>
      <c r="N9" s="266">
        <v>-24.6</v>
      </c>
    </row>
    <row r="10" spans="1:16" x14ac:dyDescent="0.15">
      <c r="A10" s="248"/>
      <c r="B10" s="244"/>
      <c r="C10" s="244"/>
      <c r="D10" s="244"/>
      <c r="E10" s="244"/>
      <c r="F10" s="244"/>
      <c r="G10" s="1152" t="s">
        <v>475</v>
      </c>
      <c r="H10" s="1153"/>
      <c r="I10" s="1153"/>
      <c r="J10" s="1154"/>
      <c r="K10" s="267">
        <v>337433</v>
      </c>
      <c r="L10" s="268">
        <v>9593</v>
      </c>
      <c r="M10" s="269">
        <v>7040</v>
      </c>
      <c r="N10" s="270">
        <v>36.299999999999997</v>
      </c>
    </row>
    <row r="11" spans="1:16" ht="13.5" customHeight="1" x14ac:dyDescent="0.15">
      <c r="A11" s="248"/>
      <c r="B11" s="244"/>
      <c r="C11" s="244"/>
      <c r="D11" s="244"/>
      <c r="E11" s="244"/>
      <c r="F11" s="244"/>
      <c r="G11" s="1152" t="s">
        <v>476</v>
      </c>
      <c r="H11" s="1153"/>
      <c r="I11" s="1153"/>
      <c r="J11" s="1154"/>
      <c r="K11" s="267">
        <v>477027</v>
      </c>
      <c r="L11" s="268">
        <v>13562</v>
      </c>
      <c r="M11" s="269">
        <v>8852</v>
      </c>
      <c r="N11" s="270">
        <v>53.2</v>
      </c>
    </row>
    <row r="12" spans="1:16" ht="13.5" customHeight="1" x14ac:dyDescent="0.15">
      <c r="A12" s="248"/>
      <c r="B12" s="244"/>
      <c r="C12" s="244"/>
      <c r="D12" s="244"/>
      <c r="E12" s="244"/>
      <c r="F12" s="244"/>
      <c r="G12" s="1152" t="s">
        <v>477</v>
      </c>
      <c r="H12" s="1153"/>
      <c r="I12" s="1153"/>
      <c r="J12" s="1154"/>
      <c r="K12" s="267" t="s">
        <v>478</v>
      </c>
      <c r="L12" s="268" t="s">
        <v>478</v>
      </c>
      <c r="M12" s="269">
        <v>853</v>
      </c>
      <c r="N12" s="270" t="s">
        <v>478</v>
      </c>
    </row>
    <row r="13" spans="1:16" ht="13.5" customHeight="1" x14ac:dyDescent="0.15">
      <c r="A13" s="248"/>
      <c r="B13" s="244"/>
      <c r="C13" s="244"/>
      <c r="D13" s="244"/>
      <c r="E13" s="244"/>
      <c r="F13" s="244"/>
      <c r="G13" s="1152" t="s">
        <v>479</v>
      </c>
      <c r="H13" s="1153"/>
      <c r="I13" s="1153"/>
      <c r="J13" s="1154"/>
      <c r="K13" s="267" t="s">
        <v>478</v>
      </c>
      <c r="L13" s="268" t="s">
        <v>478</v>
      </c>
      <c r="M13" s="269">
        <v>12</v>
      </c>
      <c r="N13" s="270" t="s">
        <v>478</v>
      </c>
    </row>
    <row r="14" spans="1:16" ht="13.5" customHeight="1" x14ac:dyDescent="0.15">
      <c r="A14" s="248"/>
      <c r="B14" s="244"/>
      <c r="C14" s="244"/>
      <c r="D14" s="244"/>
      <c r="E14" s="244"/>
      <c r="F14" s="244"/>
      <c r="G14" s="1152" t="s">
        <v>480</v>
      </c>
      <c r="H14" s="1153"/>
      <c r="I14" s="1153"/>
      <c r="J14" s="1154"/>
      <c r="K14" s="267">
        <v>134496</v>
      </c>
      <c r="L14" s="268">
        <v>3824</v>
      </c>
      <c r="M14" s="269">
        <v>4061</v>
      </c>
      <c r="N14" s="270">
        <v>-5.8</v>
      </c>
    </row>
    <row r="15" spans="1:16" ht="13.5" customHeight="1" x14ac:dyDescent="0.15">
      <c r="A15" s="248"/>
      <c r="B15" s="244"/>
      <c r="C15" s="244"/>
      <c r="D15" s="244"/>
      <c r="E15" s="244"/>
      <c r="F15" s="244"/>
      <c r="G15" s="1152" t="s">
        <v>481</v>
      </c>
      <c r="H15" s="1153"/>
      <c r="I15" s="1153"/>
      <c r="J15" s="1154"/>
      <c r="K15" s="267">
        <v>45700</v>
      </c>
      <c r="L15" s="268">
        <v>1299</v>
      </c>
      <c r="M15" s="269">
        <v>2096</v>
      </c>
      <c r="N15" s="270">
        <v>-38</v>
      </c>
    </row>
    <row r="16" spans="1:16" x14ac:dyDescent="0.15">
      <c r="A16" s="248"/>
      <c r="B16" s="244"/>
      <c r="C16" s="244"/>
      <c r="D16" s="244"/>
      <c r="E16" s="244"/>
      <c r="F16" s="244"/>
      <c r="G16" s="1155" t="s">
        <v>482</v>
      </c>
      <c r="H16" s="1156"/>
      <c r="I16" s="1156"/>
      <c r="J16" s="1157"/>
      <c r="K16" s="268">
        <v>-167372</v>
      </c>
      <c r="L16" s="268">
        <v>-4758</v>
      </c>
      <c r="M16" s="269">
        <v>-9609</v>
      </c>
      <c r="N16" s="270">
        <v>-50.5</v>
      </c>
    </row>
    <row r="17" spans="1:16" x14ac:dyDescent="0.15">
      <c r="A17" s="248"/>
      <c r="B17" s="244"/>
      <c r="C17" s="244"/>
      <c r="D17" s="244"/>
      <c r="E17" s="244"/>
      <c r="F17" s="244"/>
      <c r="G17" s="1155" t="s">
        <v>167</v>
      </c>
      <c r="H17" s="1156"/>
      <c r="I17" s="1156"/>
      <c r="J17" s="1157"/>
      <c r="K17" s="268">
        <v>3176944</v>
      </c>
      <c r="L17" s="268">
        <v>90318</v>
      </c>
      <c r="M17" s="269">
        <v>101883</v>
      </c>
      <c r="N17" s="270">
        <v>-11.4</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483</v>
      </c>
      <c r="H19" s="244"/>
      <c r="I19" s="244"/>
      <c r="J19" s="244"/>
      <c r="K19" s="244"/>
      <c r="L19" s="244"/>
      <c r="M19" s="244"/>
      <c r="N19" s="244"/>
    </row>
    <row r="20" spans="1:16" x14ac:dyDescent="0.15">
      <c r="A20" s="248"/>
      <c r="B20" s="244"/>
      <c r="C20" s="244"/>
      <c r="D20" s="244"/>
      <c r="E20" s="244"/>
      <c r="F20" s="244"/>
      <c r="G20" s="272"/>
      <c r="H20" s="273"/>
      <c r="I20" s="273"/>
      <c r="J20" s="274"/>
      <c r="K20" s="275" t="s">
        <v>484</v>
      </c>
      <c r="L20" s="276" t="s">
        <v>485</v>
      </c>
      <c r="M20" s="277" t="s">
        <v>486</v>
      </c>
      <c r="N20" s="278"/>
    </row>
    <row r="21" spans="1:16" s="284" customFormat="1" x14ac:dyDescent="0.15">
      <c r="A21" s="279"/>
      <c r="B21" s="249"/>
      <c r="C21" s="249"/>
      <c r="D21" s="249"/>
      <c r="E21" s="249"/>
      <c r="F21" s="249"/>
      <c r="G21" s="1147" t="s">
        <v>487</v>
      </c>
      <c r="H21" s="1148"/>
      <c r="I21" s="1148"/>
      <c r="J21" s="1149"/>
      <c r="K21" s="280">
        <v>7.87</v>
      </c>
      <c r="L21" s="281">
        <v>9.81</v>
      </c>
      <c r="M21" s="282">
        <v>-1.94</v>
      </c>
      <c r="N21" s="249"/>
      <c r="O21" s="283"/>
      <c r="P21" s="279"/>
    </row>
    <row r="22" spans="1:16" s="284" customFormat="1" x14ac:dyDescent="0.15">
      <c r="A22" s="279"/>
      <c r="B22" s="249"/>
      <c r="C22" s="249"/>
      <c r="D22" s="249"/>
      <c r="E22" s="249"/>
      <c r="F22" s="249"/>
      <c r="G22" s="1147" t="s">
        <v>488</v>
      </c>
      <c r="H22" s="1148"/>
      <c r="I22" s="1148"/>
      <c r="J22" s="1149"/>
      <c r="K22" s="285">
        <v>95</v>
      </c>
      <c r="L22" s="286">
        <v>97.8</v>
      </c>
      <c r="M22" s="287">
        <v>-2.8</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489</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490</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491</v>
      </c>
      <c r="H29" s="249"/>
      <c r="I29" s="249"/>
      <c r="J29" s="249"/>
      <c r="K29" s="244"/>
      <c r="L29" s="244"/>
      <c r="M29" s="244"/>
      <c r="N29" s="244"/>
      <c r="O29" s="293"/>
    </row>
    <row r="30" spans="1:16" x14ac:dyDescent="0.15">
      <c r="A30" s="248"/>
      <c r="B30" s="244"/>
      <c r="C30" s="244"/>
      <c r="D30" s="244"/>
      <c r="E30" s="244"/>
      <c r="F30" s="244"/>
      <c r="G30" s="251"/>
      <c r="H30" s="252"/>
      <c r="I30" s="252"/>
      <c r="J30" s="253"/>
      <c r="K30" s="1150" t="s">
        <v>469</v>
      </c>
      <c r="L30" s="254"/>
      <c r="M30" s="255" t="s">
        <v>470</v>
      </c>
      <c r="N30" s="256"/>
    </row>
    <row r="31" spans="1:16" x14ac:dyDescent="0.15">
      <c r="A31" s="248"/>
      <c r="B31" s="244"/>
      <c r="C31" s="244"/>
      <c r="D31" s="244"/>
      <c r="E31" s="244"/>
      <c r="F31" s="244"/>
      <c r="G31" s="257"/>
      <c r="H31" s="258"/>
      <c r="I31" s="258"/>
      <c r="J31" s="259"/>
      <c r="K31" s="1151"/>
      <c r="L31" s="260" t="s">
        <v>471</v>
      </c>
      <c r="M31" s="261" t="s">
        <v>472</v>
      </c>
      <c r="N31" s="262" t="s">
        <v>473</v>
      </c>
    </row>
    <row r="32" spans="1:16" ht="27" customHeight="1" x14ac:dyDescent="0.15">
      <c r="A32" s="248"/>
      <c r="B32" s="244"/>
      <c r="C32" s="244"/>
      <c r="D32" s="244"/>
      <c r="E32" s="244"/>
      <c r="F32" s="244"/>
      <c r="G32" s="1163" t="s">
        <v>492</v>
      </c>
      <c r="H32" s="1164"/>
      <c r="I32" s="1164"/>
      <c r="J32" s="1165"/>
      <c r="K32" s="294">
        <v>1120219</v>
      </c>
      <c r="L32" s="294">
        <v>31847</v>
      </c>
      <c r="M32" s="295">
        <v>68295</v>
      </c>
      <c r="N32" s="296">
        <v>-53.4</v>
      </c>
    </row>
    <row r="33" spans="1:16" ht="13.5" customHeight="1" x14ac:dyDescent="0.15">
      <c r="A33" s="248"/>
      <c r="B33" s="244"/>
      <c r="C33" s="244"/>
      <c r="D33" s="244"/>
      <c r="E33" s="244"/>
      <c r="F33" s="244"/>
      <c r="G33" s="1163" t="s">
        <v>493</v>
      </c>
      <c r="H33" s="1164"/>
      <c r="I33" s="1164"/>
      <c r="J33" s="1165"/>
      <c r="K33" s="294" t="s">
        <v>478</v>
      </c>
      <c r="L33" s="294" t="s">
        <v>478</v>
      </c>
      <c r="M33" s="295" t="s">
        <v>478</v>
      </c>
      <c r="N33" s="296" t="s">
        <v>478</v>
      </c>
    </row>
    <row r="34" spans="1:16" ht="27" customHeight="1" x14ac:dyDescent="0.15">
      <c r="A34" s="248"/>
      <c r="B34" s="244"/>
      <c r="C34" s="244"/>
      <c r="D34" s="244"/>
      <c r="E34" s="244"/>
      <c r="F34" s="244"/>
      <c r="G34" s="1163" t="s">
        <v>494</v>
      </c>
      <c r="H34" s="1164"/>
      <c r="I34" s="1164"/>
      <c r="J34" s="1165"/>
      <c r="K34" s="294" t="s">
        <v>478</v>
      </c>
      <c r="L34" s="294" t="s">
        <v>478</v>
      </c>
      <c r="M34" s="295">
        <v>20</v>
      </c>
      <c r="N34" s="296" t="s">
        <v>478</v>
      </c>
    </row>
    <row r="35" spans="1:16" ht="27" customHeight="1" x14ac:dyDescent="0.15">
      <c r="A35" s="248"/>
      <c r="B35" s="244"/>
      <c r="C35" s="244"/>
      <c r="D35" s="244"/>
      <c r="E35" s="244"/>
      <c r="F35" s="244"/>
      <c r="G35" s="1163" t="s">
        <v>495</v>
      </c>
      <c r="H35" s="1164"/>
      <c r="I35" s="1164"/>
      <c r="J35" s="1165"/>
      <c r="K35" s="294">
        <v>748548</v>
      </c>
      <c r="L35" s="294">
        <v>21281</v>
      </c>
      <c r="M35" s="295">
        <v>17270</v>
      </c>
      <c r="N35" s="296">
        <v>23.2</v>
      </c>
    </row>
    <row r="36" spans="1:16" ht="27" customHeight="1" x14ac:dyDescent="0.15">
      <c r="A36" s="248"/>
      <c r="B36" s="244"/>
      <c r="C36" s="244"/>
      <c r="D36" s="244"/>
      <c r="E36" s="244"/>
      <c r="F36" s="244"/>
      <c r="G36" s="1163" t="s">
        <v>496</v>
      </c>
      <c r="H36" s="1164"/>
      <c r="I36" s="1164"/>
      <c r="J36" s="1165"/>
      <c r="K36" s="294">
        <v>65458</v>
      </c>
      <c r="L36" s="294">
        <v>1861</v>
      </c>
      <c r="M36" s="295">
        <v>2908</v>
      </c>
      <c r="N36" s="296">
        <v>-36</v>
      </c>
    </row>
    <row r="37" spans="1:16" ht="13.5" customHeight="1" x14ac:dyDescent="0.15">
      <c r="A37" s="248"/>
      <c r="B37" s="244"/>
      <c r="C37" s="244"/>
      <c r="D37" s="244"/>
      <c r="E37" s="244"/>
      <c r="F37" s="244"/>
      <c r="G37" s="1163" t="s">
        <v>497</v>
      </c>
      <c r="H37" s="1164"/>
      <c r="I37" s="1164"/>
      <c r="J37" s="1165"/>
      <c r="K37" s="294">
        <v>11910</v>
      </c>
      <c r="L37" s="294">
        <v>339</v>
      </c>
      <c r="M37" s="295">
        <v>1444</v>
      </c>
      <c r="N37" s="296">
        <v>-76.5</v>
      </c>
    </row>
    <row r="38" spans="1:16" ht="27" customHeight="1" x14ac:dyDescent="0.15">
      <c r="A38" s="248"/>
      <c r="B38" s="244"/>
      <c r="C38" s="244"/>
      <c r="D38" s="244"/>
      <c r="E38" s="244"/>
      <c r="F38" s="244"/>
      <c r="G38" s="1166" t="s">
        <v>498</v>
      </c>
      <c r="H38" s="1167"/>
      <c r="I38" s="1167"/>
      <c r="J38" s="1168"/>
      <c r="K38" s="297" t="s">
        <v>478</v>
      </c>
      <c r="L38" s="297" t="s">
        <v>478</v>
      </c>
      <c r="M38" s="298">
        <v>7</v>
      </c>
      <c r="N38" s="299" t="s">
        <v>478</v>
      </c>
      <c r="O38" s="293"/>
    </row>
    <row r="39" spans="1:16" x14ac:dyDescent="0.15">
      <c r="A39" s="248"/>
      <c r="B39" s="244"/>
      <c r="C39" s="244"/>
      <c r="D39" s="244"/>
      <c r="E39" s="244"/>
      <c r="F39" s="244"/>
      <c r="G39" s="1166" t="s">
        <v>499</v>
      </c>
      <c r="H39" s="1167"/>
      <c r="I39" s="1167"/>
      <c r="J39" s="1168"/>
      <c r="K39" s="300">
        <v>-26259</v>
      </c>
      <c r="L39" s="300">
        <v>-747</v>
      </c>
      <c r="M39" s="301">
        <v>-4412</v>
      </c>
      <c r="N39" s="302">
        <v>-83.1</v>
      </c>
      <c r="O39" s="293"/>
    </row>
    <row r="40" spans="1:16" ht="27" customHeight="1" x14ac:dyDescent="0.15">
      <c r="A40" s="248"/>
      <c r="B40" s="244"/>
      <c r="C40" s="244"/>
      <c r="D40" s="244"/>
      <c r="E40" s="244"/>
      <c r="F40" s="244"/>
      <c r="G40" s="1163" t="s">
        <v>500</v>
      </c>
      <c r="H40" s="1164"/>
      <c r="I40" s="1164"/>
      <c r="J40" s="1165"/>
      <c r="K40" s="300">
        <v>-1476606</v>
      </c>
      <c r="L40" s="300">
        <v>-41979</v>
      </c>
      <c r="M40" s="301">
        <v>-58381</v>
      </c>
      <c r="N40" s="302">
        <v>-28.1</v>
      </c>
      <c r="O40" s="293"/>
    </row>
    <row r="41" spans="1:16" x14ac:dyDescent="0.15">
      <c r="A41" s="248"/>
      <c r="B41" s="244"/>
      <c r="C41" s="244"/>
      <c r="D41" s="244"/>
      <c r="E41" s="244"/>
      <c r="F41" s="244"/>
      <c r="G41" s="1169" t="s">
        <v>278</v>
      </c>
      <c r="H41" s="1170"/>
      <c r="I41" s="1170"/>
      <c r="J41" s="1171"/>
      <c r="K41" s="294">
        <v>443270</v>
      </c>
      <c r="L41" s="300">
        <v>12602</v>
      </c>
      <c r="M41" s="301">
        <v>27153</v>
      </c>
      <c r="N41" s="302">
        <v>-53.6</v>
      </c>
      <c r="O41" s="293"/>
    </row>
    <row r="42" spans="1:16" x14ac:dyDescent="0.15">
      <c r="A42" s="248"/>
      <c r="B42" s="244"/>
      <c r="C42" s="244"/>
      <c r="D42" s="244"/>
      <c r="E42" s="244"/>
      <c r="F42" s="244"/>
      <c r="G42" s="303" t="s">
        <v>501</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502</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503</v>
      </c>
      <c r="H48" s="308"/>
      <c r="I48" s="308"/>
      <c r="J48" s="308"/>
      <c r="K48" s="308"/>
      <c r="L48" s="308"/>
      <c r="M48" s="309"/>
      <c r="N48" s="308"/>
    </row>
    <row r="49" spans="1:14" ht="13.5" customHeight="1" x14ac:dyDescent="0.15">
      <c r="A49" s="248"/>
      <c r="B49" s="244"/>
      <c r="C49" s="244"/>
      <c r="D49" s="244"/>
      <c r="E49" s="244"/>
      <c r="F49" s="244"/>
      <c r="G49" s="310"/>
      <c r="H49" s="311"/>
      <c r="I49" s="1158" t="s">
        <v>469</v>
      </c>
      <c r="J49" s="1160" t="s">
        <v>504</v>
      </c>
      <c r="K49" s="1161"/>
      <c r="L49" s="1161"/>
      <c r="M49" s="1161"/>
      <c r="N49" s="1162"/>
    </row>
    <row r="50" spans="1:14" x14ac:dyDescent="0.15">
      <c r="A50" s="248"/>
      <c r="B50" s="244"/>
      <c r="C50" s="244"/>
      <c r="D50" s="244"/>
      <c r="E50" s="244"/>
      <c r="F50" s="244"/>
      <c r="G50" s="312"/>
      <c r="H50" s="313"/>
      <c r="I50" s="1159"/>
      <c r="J50" s="314" t="s">
        <v>505</v>
      </c>
      <c r="K50" s="315" t="s">
        <v>506</v>
      </c>
      <c r="L50" s="316" t="s">
        <v>507</v>
      </c>
      <c r="M50" s="317" t="s">
        <v>508</v>
      </c>
      <c r="N50" s="318" t="s">
        <v>509</v>
      </c>
    </row>
    <row r="51" spans="1:14" x14ac:dyDescent="0.15">
      <c r="A51" s="248"/>
      <c r="B51" s="244"/>
      <c r="C51" s="244"/>
      <c r="D51" s="244"/>
      <c r="E51" s="244"/>
      <c r="F51" s="244"/>
      <c r="G51" s="310" t="s">
        <v>510</v>
      </c>
      <c r="H51" s="311"/>
      <c r="I51" s="319">
        <v>2361650</v>
      </c>
      <c r="J51" s="320">
        <v>66777</v>
      </c>
      <c r="K51" s="321">
        <v>35.5</v>
      </c>
      <c r="L51" s="322">
        <v>67201</v>
      </c>
      <c r="M51" s="323">
        <v>-14.6</v>
      </c>
      <c r="N51" s="324">
        <v>50.1</v>
      </c>
    </row>
    <row r="52" spans="1:14" x14ac:dyDescent="0.15">
      <c r="A52" s="248"/>
      <c r="B52" s="244"/>
      <c r="C52" s="244"/>
      <c r="D52" s="244"/>
      <c r="E52" s="244"/>
      <c r="F52" s="244"/>
      <c r="G52" s="325"/>
      <c r="H52" s="326" t="s">
        <v>511</v>
      </c>
      <c r="I52" s="327">
        <v>1601753</v>
      </c>
      <c r="J52" s="328">
        <v>45291</v>
      </c>
      <c r="K52" s="329">
        <v>32.4</v>
      </c>
      <c r="L52" s="330">
        <v>35210</v>
      </c>
      <c r="M52" s="331">
        <v>-7.6</v>
      </c>
      <c r="N52" s="332">
        <v>40</v>
      </c>
    </row>
    <row r="53" spans="1:14" x14ac:dyDescent="0.15">
      <c r="A53" s="248"/>
      <c r="B53" s="244"/>
      <c r="C53" s="244"/>
      <c r="D53" s="244"/>
      <c r="E53" s="244"/>
      <c r="F53" s="244"/>
      <c r="G53" s="310" t="s">
        <v>512</v>
      </c>
      <c r="H53" s="311"/>
      <c r="I53" s="319">
        <v>3217325</v>
      </c>
      <c r="J53" s="320">
        <v>89965</v>
      </c>
      <c r="K53" s="321">
        <v>34.700000000000003</v>
      </c>
      <c r="L53" s="322">
        <v>75709</v>
      </c>
      <c r="M53" s="323">
        <v>12.7</v>
      </c>
      <c r="N53" s="324">
        <v>22</v>
      </c>
    </row>
    <row r="54" spans="1:14" x14ac:dyDescent="0.15">
      <c r="A54" s="248"/>
      <c r="B54" s="244"/>
      <c r="C54" s="244"/>
      <c r="D54" s="244"/>
      <c r="E54" s="244"/>
      <c r="F54" s="244"/>
      <c r="G54" s="325"/>
      <c r="H54" s="326" t="s">
        <v>511</v>
      </c>
      <c r="I54" s="327">
        <v>2632131</v>
      </c>
      <c r="J54" s="328">
        <v>73601</v>
      </c>
      <c r="K54" s="329">
        <v>62.5</v>
      </c>
      <c r="L54" s="330">
        <v>35212</v>
      </c>
      <c r="M54" s="331">
        <v>0</v>
      </c>
      <c r="N54" s="332">
        <v>62.5</v>
      </c>
    </row>
    <row r="55" spans="1:14" x14ac:dyDescent="0.15">
      <c r="A55" s="248"/>
      <c r="B55" s="244"/>
      <c r="C55" s="244"/>
      <c r="D55" s="244"/>
      <c r="E55" s="244"/>
      <c r="F55" s="244"/>
      <c r="G55" s="310" t="s">
        <v>513</v>
      </c>
      <c r="H55" s="311"/>
      <c r="I55" s="319">
        <v>3585779</v>
      </c>
      <c r="J55" s="320">
        <v>100772</v>
      </c>
      <c r="K55" s="321">
        <v>12</v>
      </c>
      <c r="L55" s="322">
        <v>90961</v>
      </c>
      <c r="M55" s="323">
        <v>20.100000000000001</v>
      </c>
      <c r="N55" s="324">
        <v>-8.1</v>
      </c>
    </row>
    <row r="56" spans="1:14" x14ac:dyDescent="0.15">
      <c r="A56" s="248"/>
      <c r="B56" s="244"/>
      <c r="C56" s="244"/>
      <c r="D56" s="244"/>
      <c r="E56" s="244"/>
      <c r="F56" s="244"/>
      <c r="G56" s="325"/>
      <c r="H56" s="326" t="s">
        <v>511</v>
      </c>
      <c r="I56" s="327">
        <v>2497978</v>
      </c>
      <c r="J56" s="328">
        <v>70201</v>
      </c>
      <c r="K56" s="329">
        <v>-4.5999999999999996</v>
      </c>
      <c r="L56" s="330">
        <v>37720</v>
      </c>
      <c r="M56" s="331">
        <v>7.1</v>
      </c>
      <c r="N56" s="332">
        <v>-11.7</v>
      </c>
    </row>
    <row r="57" spans="1:14" x14ac:dyDescent="0.15">
      <c r="A57" s="248"/>
      <c r="B57" s="244"/>
      <c r="C57" s="244"/>
      <c r="D57" s="244"/>
      <c r="E57" s="244"/>
      <c r="F57" s="244"/>
      <c r="G57" s="310" t="s">
        <v>514</v>
      </c>
      <c r="H57" s="311"/>
      <c r="I57" s="319">
        <v>3407263</v>
      </c>
      <c r="J57" s="320">
        <v>96237</v>
      </c>
      <c r="K57" s="321">
        <v>-4.5</v>
      </c>
      <c r="L57" s="322">
        <v>106614</v>
      </c>
      <c r="M57" s="323">
        <v>17.2</v>
      </c>
      <c r="N57" s="324">
        <v>-21.7</v>
      </c>
    </row>
    <row r="58" spans="1:14" x14ac:dyDescent="0.15">
      <c r="A58" s="248"/>
      <c r="B58" s="244"/>
      <c r="C58" s="244"/>
      <c r="D58" s="244"/>
      <c r="E58" s="244"/>
      <c r="F58" s="244"/>
      <c r="G58" s="325"/>
      <c r="H58" s="326" t="s">
        <v>511</v>
      </c>
      <c r="I58" s="327">
        <v>2009520</v>
      </c>
      <c r="J58" s="328">
        <v>56758</v>
      </c>
      <c r="K58" s="329">
        <v>-19.100000000000001</v>
      </c>
      <c r="L58" s="330">
        <v>45545</v>
      </c>
      <c r="M58" s="331">
        <v>20.7</v>
      </c>
      <c r="N58" s="332">
        <v>-39.799999999999997</v>
      </c>
    </row>
    <row r="59" spans="1:14" x14ac:dyDescent="0.15">
      <c r="A59" s="248"/>
      <c r="B59" s="244"/>
      <c r="C59" s="244"/>
      <c r="D59" s="244"/>
      <c r="E59" s="244"/>
      <c r="F59" s="244"/>
      <c r="G59" s="310" t="s">
        <v>515</v>
      </c>
      <c r="H59" s="311"/>
      <c r="I59" s="319">
        <v>2315347</v>
      </c>
      <c r="J59" s="320">
        <v>65824</v>
      </c>
      <c r="K59" s="321">
        <v>-31.6</v>
      </c>
      <c r="L59" s="322">
        <v>85459</v>
      </c>
      <c r="M59" s="323">
        <v>-19.8</v>
      </c>
      <c r="N59" s="324">
        <v>-11.8</v>
      </c>
    </row>
    <row r="60" spans="1:14" x14ac:dyDescent="0.15">
      <c r="A60" s="248"/>
      <c r="B60" s="244"/>
      <c r="C60" s="244"/>
      <c r="D60" s="244"/>
      <c r="E60" s="244"/>
      <c r="F60" s="244"/>
      <c r="G60" s="325"/>
      <c r="H60" s="326" t="s">
        <v>511</v>
      </c>
      <c r="I60" s="333">
        <v>1812530</v>
      </c>
      <c r="J60" s="328">
        <v>51529</v>
      </c>
      <c r="K60" s="329">
        <v>-9.1999999999999993</v>
      </c>
      <c r="L60" s="330">
        <v>44378</v>
      </c>
      <c r="M60" s="331">
        <v>-2.6</v>
      </c>
      <c r="N60" s="332">
        <v>-6.6</v>
      </c>
    </row>
    <row r="61" spans="1:14" x14ac:dyDescent="0.15">
      <c r="A61" s="248"/>
      <c r="B61" s="244"/>
      <c r="C61" s="244"/>
      <c r="D61" s="244"/>
      <c r="E61" s="244"/>
      <c r="F61" s="244"/>
      <c r="G61" s="310" t="s">
        <v>516</v>
      </c>
      <c r="H61" s="334"/>
      <c r="I61" s="335">
        <v>2977473</v>
      </c>
      <c r="J61" s="336">
        <v>83915</v>
      </c>
      <c r="K61" s="337">
        <v>9.1999999999999993</v>
      </c>
      <c r="L61" s="338">
        <v>85189</v>
      </c>
      <c r="M61" s="339">
        <v>3.1</v>
      </c>
      <c r="N61" s="324">
        <v>6.1</v>
      </c>
    </row>
    <row r="62" spans="1:14" x14ac:dyDescent="0.15">
      <c r="A62" s="248"/>
      <c r="B62" s="244"/>
      <c r="C62" s="244"/>
      <c r="D62" s="244"/>
      <c r="E62" s="244"/>
      <c r="F62" s="244"/>
      <c r="G62" s="325"/>
      <c r="H62" s="326" t="s">
        <v>511</v>
      </c>
      <c r="I62" s="327">
        <v>2110782</v>
      </c>
      <c r="J62" s="328">
        <v>59476</v>
      </c>
      <c r="K62" s="329">
        <v>12.4</v>
      </c>
      <c r="L62" s="330">
        <v>39613</v>
      </c>
      <c r="M62" s="331">
        <v>3.5</v>
      </c>
      <c r="N62" s="332">
        <v>8.9</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518</v>
      </c>
      <c r="G46" s="8" t="s">
        <v>519</v>
      </c>
      <c r="H46" s="8" t="s">
        <v>520</v>
      </c>
      <c r="I46" s="8" t="s">
        <v>521</v>
      </c>
      <c r="J46" s="9" t="s">
        <v>522</v>
      </c>
    </row>
    <row r="47" spans="2:10" ht="57.75" customHeight="1" x14ac:dyDescent="0.15">
      <c r="B47" s="10"/>
      <c r="C47" s="1172" t="s">
        <v>3</v>
      </c>
      <c r="D47" s="1172"/>
      <c r="E47" s="1173"/>
      <c r="F47" s="11">
        <v>49.57</v>
      </c>
      <c r="G47" s="12">
        <v>48.73</v>
      </c>
      <c r="H47" s="12">
        <v>48.15</v>
      </c>
      <c r="I47" s="12">
        <v>45.32</v>
      </c>
      <c r="J47" s="13">
        <v>46.03</v>
      </c>
    </row>
    <row r="48" spans="2:10" ht="57.75" customHeight="1" x14ac:dyDescent="0.15">
      <c r="B48" s="14"/>
      <c r="C48" s="1174" t="s">
        <v>4</v>
      </c>
      <c r="D48" s="1174"/>
      <c r="E48" s="1175"/>
      <c r="F48" s="15">
        <v>8.75</v>
      </c>
      <c r="G48" s="16">
        <v>5.81</v>
      </c>
      <c r="H48" s="16">
        <v>4.87</v>
      </c>
      <c r="I48" s="16">
        <v>7.68</v>
      </c>
      <c r="J48" s="17">
        <v>8.2200000000000006</v>
      </c>
    </row>
    <row r="49" spans="2:10" ht="57.75" customHeight="1" thickBot="1" x14ac:dyDescent="0.2">
      <c r="B49" s="18"/>
      <c r="C49" s="1176" t="s">
        <v>5</v>
      </c>
      <c r="D49" s="1176"/>
      <c r="E49" s="1177"/>
      <c r="F49" s="19">
        <v>0.95</v>
      </c>
      <c r="G49" s="20" t="s">
        <v>523</v>
      </c>
      <c r="H49" s="20" t="s">
        <v>524</v>
      </c>
      <c r="I49" s="20" t="s">
        <v>525</v>
      </c>
      <c r="J49" s="21">
        <v>0.96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518</v>
      </c>
      <c r="G33" s="29" t="s">
        <v>519</v>
      </c>
      <c r="H33" s="29" t="s">
        <v>520</v>
      </c>
      <c r="I33" s="29" t="s">
        <v>521</v>
      </c>
      <c r="J33" s="30" t="s">
        <v>522</v>
      </c>
      <c r="K33" s="22"/>
      <c r="L33" s="22"/>
      <c r="M33" s="22"/>
      <c r="N33" s="22"/>
      <c r="O33" s="22"/>
      <c r="P33" s="22"/>
    </row>
    <row r="34" spans="1:16" ht="39" customHeight="1" x14ac:dyDescent="0.15">
      <c r="A34" s="22"/>
      <c r="B34" s="31"/>
      <c r="C34" s="1184" t="s">
        <v>526</v>
      </c>
      <c r="D34" s="1184"/>
      <c r="E34" s="1185"/>
      <c r="F34" s="32">
        <v>8.74</v>
      </c>
      <c r="G34" s="33">
        <v>5.8</v>
      </c>
      <c r="H34" s="33">
        <v>4.8600000000000003</v>
      </c>
      <c r="I34" s="33">
        <v>7.67</v>
      </c>
      <c r="J34" s="34">
        <v>8.2100000000000009</v>
      </c>
      <c r="K34" s="22"/>
      <c r="L34" s="22"/>
      <c r="M34" s="22"/>
      <c r="N34" s="22"/>
      <c r="O34" s="22"/>
      <c r="P34" s="22"/>
    </row>
    <row r="35" spans="1:16" ht="39" customHeight="1" x14ac:dyDescent="0.15">
      <c r="A35" s="22"/>
      <c r="B35" s="35"/>
      <c r="C35" s="1178" t="s">
        <v>527</v>
      </c>
      <c r="D35" s="1179"/>
      <c r="E35" s="1180"/>
      <c r="F35" s="36">
        <v>4.63</v>
      </c>
      <c r="G35" s="37">
        <v>4.91</v>
      </c>
      <c r="H35" s="37">
        <v>5.5</v>
      </c>
      <c r="I35" s="37">
        <v>6.3</v>
      </c>
      <c r="J35" s="38">
        <v>6.98</v>
      </c>
      <c r="K35" s="22"/>
      <c r="L35" s="22"/>
      <c r="M35" s="22"/>
      <c r="N35" s="22"/>
      <c r="O35" s="22"/>
      <c r="P35" s="22"/>
    </row>
    <row r="36" spans="1:16" ht="39" customHeight="1" x14ac:dyDescent="0.15">
      <c r="A36" s="22"/>
      <c r="B36" s="35"/>
      <c r="C36" s="1178" t="s">
        <v>528</v>
      </c>
      <c r="D36" s="1179"/>
      <c r="E36" s="1180"/>
      <c r="F36" s="36">
        <v>3.85</v>
      </c>
      <c r="G36" s="37">
        <v>3.54</v>
      </c>
      <c r="H36" s="37">
        <v>2.36</v>
      </c>
      <c r="I36" s="37">
        <v>1.76</v>
      </c>
      <c r="J36" s="38">
        <v>1.83</v>
      </c>
      <c r="K36" s="22"/>
      <c r="L36" s="22"/>
      <c r="M36" s="22"/>
      <c r="N36" s="22"/>
      <c r="O36" s="22"/>
      <c r="P36" s="22"/>
    </row>
    <row r="37" spans="1:16" ht="39" customHeight="1" x14ac:dyDescent="0.15">
      <c r="A37" s="22"/>
      <c r="B37" s="35"/>
      <c r="C37" s="1178" t="s">
        <v>529</v>
      </c>
      <c r="D37" s="1179"/>
      <c r="E37" s="1180"/>
      <c r="F37" s="36">
        <v>0.21</v>
      </c>
      <c r="G37" s="37">
        <v>0.16</v>
      </c>
      <c r="H37" s="37">
        <v>0.27</v>
      </c>
      <c r="I37" s="37">
        <v>0.1</v>
      </c>
      <c r="J37" s="38">
        <v>0.28999999999999998</v>
      </c>
      <c r="K37" s="22"/>
      <c r="L37" s="22"/>
      <c r="M37" s="22"/>
      <c r="N37" s="22"/>
      <c r="O37" s="22"/>
      <c r="P37" s="22"/>
    </row>
    <row r="38" spans="1:16" ht="39" customHeight="1" x14ac:dyDescent="0.15">
      <c r="A38" s="22"/>
      <c r="B38" s="35"/>
      <c r="C38" s="1178" t="s">
        <v>530</v>
      </c>
      <c r="D38" s="1179"/>
      <c r="E38" s="1180"/>
      <c r="F38" s="36">
        <v>0.13</v>
      </c>
      <c r="G38" s="37">
        <v>0.12</v>
      </c>
      <c r="H38" s="37">
        <v>0.14000000000000001</v>
      </c>
      <c r="I38" s="37">
        <v>0.16</v>
      </c>
      <c r="J38" s="38">
        <v>0.1</v>
      </c>
      <c r="K38" s="22"/>
      <c r="L38" s="22"/>
      <c r="M38" s="22"/>
      <c r="N38" s="22"/>
      <c r="O38" s="22"/>
      <c r="P38" s="22"/>
    </row>
    <row r="39" spans="1:16" ht="39" customHeight="1" x14ac:dyDescent="0.15">
      <c r="A39" s="22"/>
      <c r="B39" s="35"/>
      <c r="C39" s="1178" t="s">
        <v>531</v>
      </c>
      <c r="D39" s="1179"/>
      <c r="E39" s="1180"/>
      <c r="F39" s="36">
        <v>0.63</v>
      </c>
      <c r="G39" s="37">
        <v>0.2</v>
      </c>
      <c r="H39" s="37">
        <v>0.12</v>
      </c>
      <c r="I39" s="37">
        <v>0.14000000000000001</v>
      </c>
      <c r="J39" s="38">
        <v>0.08</v>
      </c>
      <c r="K39" s="22"/>
      <c r="L39" s="22"/>
      <c r="M39" s="22"/>
      <c r="N39" s="22"/>
      <c r="O39" s="22"/>
      <c r="P39" s="22"/>
    </row>
    <row r="40" spans="1:16" ht="39" customHeight="1" x14ac:dyDescent="0.15">
      <c r="A40" s="22"/>
      <c r="B40" s="35"/>
      <c r="C40" s="1178" t="s">
        <v>532</v>
      </c>
      <c r="D40" s="1179"/>
      <c r="E40" s="1180"/>
      <c r="F40" s="36">
        <v>0.15</v>
      </c>
      <c r="G40" s="37">
        <v>0.3</v>
      </c>
      <c r="H40" s="37">
        <v>0.18</v>
      </c>
      <c r="I40" s="37">
        <v>0.13</v>
      </c>
      <c r="J40" s="38">
        <v>0.06</v>
      </c>
      <c r="K40" s="22"/>
      <c r="L40" s="22"/>
      <c r="M40" s="22"/>
      <c r="N40" s="22"/>
      <c r="O40" s="22"/>
      <c r="P40" s="22"/>
    </row>
    <row r="41" spans="1:16" ht="39" customHeight="1" x14ac:dyDescent="0.15">
      <c r="A41" s="22"/>
      <c r="B41" s="35"/>
      <c r="C41" s="1178" t="s">
        <v>533</v>
      </c>
      <c r="D41" s="1179"/>
      <c r="E41" s="1180"/>
      <c r="F41" s="36">
        <v>0.04</v>
      </c>
      <c r="G41" s="37">
        <v>0.03</v>
      </c>
      <c r="H41" s="37">
        <v>0.03</v>
      </c>
      <c r="I41" s="37">
        <v>0.02</v>
      </c>
      <c r="J41" s="38">
        <v>0.01</v>
      </c>
      <c r="K41" s="22"/>
      <c r="L41" s="22"/>
      <c r="M41" s="22"/>
      <c r="N41" s="22"/>
      <c r="O41" s="22"/>
      <c r="P41" s="22"/>
    </row>
    <row r="42" spans="1:16" ht="39" customHeight="1" x14ac:dyDescent="0.15">
      <c r="A42" s="22"/>
      <c r="B42" s="39"/>
      <c r="C42" s="1178" t="s">
        <v>534</v>
      </c>
      <c r="D42" s="1179"/>
      <c r="E42" s="1180"/>
      <c r="F42" s="36" t="s">
        <v>478</v>
      </c>
      <c r="G42" s="37" t="s">
        <v>478</v>
      </c>
      <c r="H42" s="37" t="s">
        <v>478</v>
      </c>
      <c r="I42" s="37" t="s">
        <v>478</v>
      </c>
      <c r="J42" s="38" t="s">
        <v>478</v>
      </c>
      <c r="K42" s="22"/>
      <c r="L42" s="22"/>
      <c r="M42" s="22"/>
      <c r="N42" s="22"/>
      <c r="O42" s="22"/>
      <c r="P42" s="22"/>
    </row>
    <row r="43" spans="1:16" ht="39" customHeight="1" thickBot="1" x14ac:dyDescent="0.2">
      <c r="A43" s="22"/>
      <c r="B43" s="40"/>
      <c r="C43" s="1181" t="s">
        <v>535</v>
      </c>
      <c r="D43" s="1182"/>
      <c r="E43" s="1183"/>
      <c r="F43" s="41" t="s">
        <v>478</v>
      </c>
      <c r="G43" s="42" t="s">
        <v>478</v>
      </c>
      <c r="H43" s="42" t="s">
        <v>478</v>
      </c>
      <c r="I43" s="42" t="s">
        <v>478</v>
      </c>
      <c r="J43" s="43" t="s">
        <v>478</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x14ac:dyDescent="0.15">
      <c r="A45" s="48"/>
      <c r="B45" s="1194" t="s">
        <v>10</v>
      </c>
      <c r="C45" s="1195"/>
      <c r="D45" s="58"/>
      <c r="E45" s="1200" t="s">
        <v>11</v>
      </c>
      <c r="F45" s="1200"/>
      <c r="G45" s="1200"/>
      <c r="H45" s="1200"/>
      <c r="I45" s="1200"/>
      <c r="J45" s="1201"/>
      <c r="K45" s="59">
        <v>1082</v>
      </c>
      <c r="L45" s="60">
        <v>1070</v>
      </c>
      <c r="M45" s="60">
        <v>1048</v>
      </c>
      <c r="N45" s="60">
        <v>1071</v>
      </c>
      <c r="O45" s="61">
        <v>1120</v>
      </c>
      <c r="P45" s="48"/>
      <c r="Q45" s="48"/>
      <c r="R45" s="48"/>
      <c r="S45" s="48"/>
      <c r="T45" s="48"/>
      <c r="U45" s="48"/>
    </row>
    <row r="46" spans="1:21" ht="30.75" customHeight="1" x14ac:dyDescent="0.15">
      <c r="A46" s="48"/>
      <c r="B46" s="1196"/>
      <c r="C46" s="1197"/>
      <c r="D46" s="62"/>
      <c r="E46" s="1188" t="s">
        <v>12</v>
      </c>
      <c r="F46" s="1188"/>
      <c r="G46" s="1188"/>
      <c r="H46" s="1188"/>
      <c r="I46" s="1188"/>
      <c r="J46" s="1189"/>
      <c r="K46" s="63" t="s">
        <v>478</v>
      </c>
      <c r="L46" s="64" t="s">
        <v>478</v>
      </c>
      <c r="M46" s="64" t="s">
        <v>478</v>
      </c>
      <c r="N46" s="64" t="s">
        <v>478</v>
      </c>
      <c r="O46" s="65" t="s">
        <v>478</v>
      </c>
      <c r="P46" s="48"/>
      <c r="Q46" s="48"/>
      <c r="R46" s="48"/>
      <c r="S46" s="48"/>
      <c r="T46" s="48"/>
      <c r="U46" s="48"/>
    </row>
    <row r="47" spans="1:21" ht="30.75" customHeight="1" x14ac:dyDescent="0.15">
      <c r="A47" s="48"/>
      <c r="B47" s="1196"/>
      <c r="C47" s="1197"/>
      <c r="D47" s="62"/>
      <c r="E47" s="1188" t="s">
        <v>13</v>
      </c>
      <c r="F47" s="1188"/>
      <c r="G47" s="1188"/>
      <c r="H47" s="1188"/>
      <c r="I47" s="1188"/>
      <c r="J47" s="1189"/>
      <c r="K47" s="63" t="s">
        <v>478</v>
      </c>
      <c r="L47" s="64" t="s">
        <v>478</v>
      </c>
      <c r="M47" s="64" t="s">
        <v>478</v>
      </c>
      <c r="N47" s="64" t="s">
        <v>478</v>
      </c>
      <c r="O47" s="65" t="s">
        <v>478</v>
      </c>
      <c r="P47" s="48"/>
      <c r="Q47" s="48"/>
      <c r="R47" s="48"/>
      <c r="S47" s="48"/>
      <c r="T47" s="48"/>
      <c r="U47" s="48"/>
    </row>
    <row r="48" spans="1:21" ht="30.75" customHeight="1" x14ac:dyDescent="0.15">
      <c r="A48" s="48"/>
      <c r="B48" s="1196"/>
      <c r="C48" s="1197"/>
      <c r="D48" s="62"/>
      <c r="E48" s="1188" t="s">
        <v>14</v>
      </c>
      <c r="F48" s="1188"/>
      <c r="G48" s="1188"/>
      <c r="H48" s="1188"/>
      <c r="I48" s="1188"/>
      <c r="J48" s="1189"/>
      <c r="K48" s="63">
        <v>568</v>
      </c>
      <c r="L48" s="64">
        <v>628</v>
      </c>
      <c r="M48" s="64">
        <v>703</v>
      </c>
      <c r="N48" s="64">
        <v>711</v>
      </c>
      <c r="O48" s="65">
        <v>749</v>
      </c>
      <c r="P48" s="48"/>
      <c r="Q48" s="48"/>
      <c r="R48" s="48"/>
      <c r="S48" s="48"/>
      <c r="T48" s="48"/>
      <c r="U48" s="48"/>
    </row>
    <row r="49" spans="1:21" ht="30.75" customHeight="1" x14ac:dyDescent="0.15">
      <c r="A49" s="48"/>
      <c r="B49" s="1196"/>
      <c r="C49" s="1197"/>
      <c r="D49" s="62"/>
      <c r="E49" s="1188" t="s">
        <v>15</v>
      </c>
      <c r="F49" s="1188"/>
      <c r="G49" s="1188"/>
      <c r="H49" s="1188"/>
      <c r="I49" s="1188"/>
      <c r="J49" s="1189"/>
      <c r="K49" s="63">
        <v>85</v>
      </c>
      <c r="L49" s="64">
        <v>66</v>
      </c>
      <c r="M49" s="64">
        <v>64</v>
      </c>
      <c r="N49" s="64">
        <v>72</v>
      </c>
      <c r="O49" s="65">
        <v>65</v>
      </c>
      <c r="P49" s="48"/>
      <c r="Q49" s="48"/>
      <c r="R49" s="48"/>
      <c r="S49" s="48"/>
      <c r="T49" s="48"/>
      <c r="U49" s="48"/>
    </row>
    <row r="50" spans="1:21" ht="30.75" customHeight="1" x14ac:dyDescent="0.15">
      <c r="A50" s="48"/>
      <c r="B50" s="1196"/>
      <c r="C50" s="1197"/>
      <c r="D50" s="62"/>
      <c r="E50" s="1188" t="s">
        <v>16</v>
      </c>
      <c r="F50" s="1188"/>
      <c r="G50" s="1188"/>
      <c r="H50" s="1188"/>
      <c r="I50" s="1188"/>
      <c r="J50" s="1189"/>
      <c r="K50" s="63">
        <v>13</v>
      </c>
      <c r="L50" s="64">
        <v>13</v>
      </c>
      <c r="M50" s="64">
        <v>13</v>
      </c>
      <c r="N50" s="64">
        <v>13</v>
      </c>
      <c r="O50" s="65">
        <v>12</v>
      </c>
      <c r="P50" s="48"/>
      <c r="Q50" s="48"/>
      <c r="R50" s="48"/>
      <c r="S50" s="48"/>
      <c r="T50" s="48"/>
      <c r="U50" s="48"/>
    </row>
    <row r="51" spans="1:21" ht="30.75" customHeight="1" x14ac:dyDescent="0.15">
      <c r="A51" s="48"/>
      <c r="B51" s="1198"/>
      <c r="C51" s="1199"/>
      <c r="D51" s="66"/>
      <c r="E51" s="1188" t="s">
        <v>17</v>
      </c>
      <c r="F51" s="1188"/>
      <c r="G51" s="1188"/>
      <c r="H51" s="1188"/>
      <c r="I51" s="1188"/>
      <c r="J51" s="1189"/>
      <c r="K51" s="63" t="s">
        <v>478</v>
      </c>
      <c r="L51" s="64" t="s">
        <v>478</v>
      </c>
      <c r="M51" s="64" t="s">
        <v>478</v>
      </c>
      <c r="N51" s="64" t="s">
        <v>478</v>
      </c>
      <c r="O51" s="65" t="s">
        <v>478</v>
      </c>
      <c r="P51" s="48"/>
      <c r="Q51" s="48"/>
      <c r="R51" s="48"/>
      <c r="S51" s="48"/>
      <c r="T51" s="48"/>
      <c r="U51" s="48"/>
    </row>
    <row r="52" spans="1:21" ht="30.75" customHeight="1" x14ac:dyDescent="0.15">
      <c r="A52" s="48"/>
      <c r="B52" s="1186" t="s">
        <v>18</v>
      </c>
      <c r="C52" s="1187"/>
      <c r="D52" s="66"/>
      <c r="E52" s="1188" t="s">
        <v>19</v>
      </c>
      <c r="F52" s="1188"/>
      <c r="G52" s="1188"/>
      <c r="H52" s="1188"/>
      <c r="I52" s="1188"/>
      <c r="J52" s="1189"/>
      <c r="K52" s="63">
        <v>1347</v>
      </c>
      <c r="L52" s="64">
        <v>1372</v>
      </c>
      <c r="M52" s="64">
        <v>1419</v>
      </c>
      <c r="N52" s="64">
        <v>1518</v>
      </c>
      <c r="O52" s="65">
        <v>1502</v>
      </c>
      <c r="P52" s="48"/>
      <c r="Q52" s="48"/>
      <c r="R52" s="48"/>
      <c r="S52" s="48"/>
      <c r="T52" s="48"/>
      <c r="U52" s="48"/>
    </row>
    <row r="53" spans="1:21" ht="30.75" customHeight="1" thickBot="1" x14ac:dyDescent="0.2">
      <c r="A53" s="48"/>
      <c r="B53" s="1190" t="s">
        <v>20</v>
      </c>
      <c r="C53" s="1191"/>
      <c r="D53" s="67"/>
      <c r="E53" s="1192" t="s">
        <v>21</v>
      </c>
      <c r="F53" s="1192"/>
      <c r="G53" s="1192"/>
      <c r="H53" s="1192"/>
      <c r="I53" s="1192"/>
      <c r="J53" s="1193"/>
      <c r="K53" s="68">
        <v>401</v>
      </c>
      <c r="L53" s="69">
        <v>405</v>
      </c>
      <c r="M53" s="69">
        <v>409</v>
      </c>
      <c r="N53" s="69">
        <v>349</v>
      </c>
      <c r="O53" s="70">
        <v>444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5" zoomScaleNormal="5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518</v>
      </c>
      <c r="J40" s="79" t="s">
        <v>519</v>
      </c>
      <c r="K40" s="79" t="s">
        <v>520</v>
      </c>
      <c r="L40" s="79" t="s">
        <v>521</v>
      </c>
      <c r="M40" s="80" t="s">
        <v>522</v>
      </c>
    </row>
    <row r="41" spans="2:13" ht="27.75" customHeight="1" x14ac:dyDescent="0.15">
      <c r="B41" s="1202" t="s">
        <v>23</v>
      </c>
      <c r="C41" s="1203"/>
      <c r="D41" s="81"/>
      <c r="E41" s="1208" t="s">
        <v>24</v>
      </c>
      <c r="F41" s="1208"/>
      <c r="G41" s="1208"/>
      <c r="H41" s="1209"/>
      <c r="I41" s="82">
        <v>13811</v>
      </c>
      <c r="J41" s="83">
        <v>14868</v>
      </c>
      <c r="K41" s="83">
        <v>15747</v>
      </c>
      <c r="L41" s="83">
        <v>16025</v>
      </c>
      <c r="M41" s="84">
        <v>16221</v>
      </c>
    </row>
    <row r="42" spans="2:13" ht="27.75" customHeight="1" x14ac:dyDescent="0.15">
      <c r="B42" s="1204"/>
      <c r="C42" s="1205"/>
      <c r="D42" s="85"/>
      <c r="E42" s="1210" t="s">
        <v>25</v>
      </c>
      <c r="F42" s="1210"/>
      <c r="G42" s="1210"/>
      <c r="H42" s="1211"/>
      <c r="I42" s="86">
        <v>956</v>
      </c>
      <c r="J42" s="87">
        <v>944</v>
      </c>
      <c r="K42" s="87">
        <v>937</v>
      </c>
      <c r="L42" s="87">
        <v>748</v>
      </c>
      <c r="M42" s="88">
        <v>738</v>
      </c>
    </row>
    <row r="43" spans="2:13" ht="27.75" customHeight="1" x14ac:dyDescent="0.15">
      <c r="B43" s="1204"/>
      <c r="C43" s="1205"/>
      <c r="D43" s="85"/>
      <c r="E43" s="1210" t="s">
        <v>26</v>
      </c>
      <c r="F43" s="1210"/>
      <c r="G43" s="1210"/>
      <c r="H43" s="1211"/>
      <c r="I43" s="86">
        <v>10934</v>
      </c>
      <c r="J43" s="87">
        <v>10769</v>
      </c>
      <c r="K43" s="87">
        <v>10698</v>
      </c>
      <c r="L43" s="87">
        <v>10878</v>
      </c>
      <c r="M43" s="88">
        <v>10869</v>
      </c>
    </row>
    <row r="44" spans="2:13" ht="27.75" customHeight="1" x14ac:dyDescent="0.15">
      <c r="B44" s="1204"/>
      <c r="C44" s="1205"/>
      <c r="D44" s="85"/>
      <c r="E44" s="1210" t="s">
        <v>27</v>
      </c>
      <c r="F44" s="1210"/>
      <c r="G44" s="1210"/>
      <c r="H44" s="1211"/>
      <c r="I44" s="86">
        <v>442</v>
      </c>
      <c r="J44" s="87">
        <v>491</v>
      </c>
      <c r="K44" s="87">
        <v>424</v>
      </c>
      <c r="L44" s="87">
        <v>373</v>
      </c>
      <c r="M44" s="88">
        <v>436</v>
      </c>
    </row>
    <row r="45" spans="2:13" ht="27.75" customHeight="1" x14ac:dyDescent="0.15">
      <c r="B45" s="1204"/>
      <c r="C45" s="1205"/>
      <c r="D45" s="85"/>
      <c r="E45" s="1210" t="s">
        <v>28</v>
      </c>
      <c r="F45" s="1210"/>
      <c r="G45" s="1210"/>
      <c r="H45" s="1211"/>
      <c r="I45" s="86">
        <v>2193</v>
      </c>
      <c r="J45" s="87">
        <v>2240</v>
      </c>
      <c r="K45" s="87">
        <v>2299</v>
      </c>
      <c r="L45" s="87">
        <v>2136</v>
      </c>
      <c r="M45" s="88">
        <v>2224</v>
      </c>
    </row>
    <row r="46" spans="2:13" ht="27.75" customHeight="1" x14ac:dyDescent="0.15">
      <c r="B46" s="1204"/>
      <c r="C46" s="1205"/>
      <c r="D46" s="85"/>
      <c r="E46" s="1210" t="s">
        <v>29</v>
      </c>
      <c r="F46" s="1210"/>
      <c r="G46" s="1210"/>
      <c r="H46" s="1211"/>
      <c r="I46" s="86" t="s">
        <v>478</v>
      </c>
      <c r="J46" s="87" t="s">
        <v>478</v>
      </c>
      <c r="K46" s="87" t="s">
        <v>478</v>
      </c>
      <c r="L46" s="87" t="s">
        <v>478</v>
      </c>
      <c r="M46" s="88" t="s">
        <v>478</v>
      </c>
    </row>
    <row r="47" spans="2:13" ht="27.75" customHeight="1" x14ac:dyDescent="0.15">
      <c r="B47" s="1204"/>
      <c r="C47" s="1205"/>
      <c r="D47" s="85"/>
      <c r="E47" s="1210" t="s">
        <v>30</v>
      </c>
      <c r="F47" s="1210"/>
      <c r="G47" s="1210"/>
      <c r="H47" s="1211"/>
      <c r="I47" s="86" t="s">
        <v>478</v>
      </c>
      <c r="J47" s="87" t="s">
        <v>478</v>
      </c>
      <c r="K47" s="87" t="s">
        <v>478</v>
      </c>
      <c r="L47" s="87" t="s">
        <v>478</v>
      </c>
      <c r="M47" s="88" t="s">
        <v>478</v>
      </c>
    </row>
    <row r="48" spans="2:13" ht="27.75" customHeight="1" x14ac:dyDescent="0.15">
      <c r="B48" s="1206"/>
      <c r="C48" s="1207"/>
      <c r="D48" s="85"/>
      <c r="E48" s="1210" t="s">
        <v>31</v>
      </c>
      <c r="F48" s="1210"/>
      <c r="G48" s="1210"/>
      <c r="H48" s="1211"/>
      <c r="I48" s="86" t="s">
        <v>478</v>
      </c>
      <c r="J48" s="87" t="s">
        <v>478</v>
      </c>
      <c r="K48" s="87" t="s">
        <v>478</v>
      </c>
      <c r="L48" s="87" t="s">
        <v>478</v>
      </c>
      <c r="M48" s="88" t="s">
        <v>478</v>
      </c>
    </row>
    <row r="49" spans="2:13" ht="27.75" customHeight="1" x14ac:dyDescent="0.15">
      <c r="B49" s="1212" t="s">
        <v>32</v>
      </c>
      <c r="C49" s="1213"/>
      <c r="D49" s="89"/>
      <c r="E49" s="1210" t="s">
        <v>33</v>
      </c>
      <c r="F49" s="1210"/>
      <c r="G49" s="1210"/>
      <c r="H49" s="1211"/>
      <c r="I49" s="86">
        <v>10139</v>
      </c>
      <c r="J49" s="87">
        <v>10504</v>
      </c>
      <c r="K49" s="87">
        <v>10281</v>
      </c>
      <c r="L49" s="87">
        <v>9517</v>
      </c>
      <c r="M49" s="88">
        <v>9260</v>
      </c>
    </row>
    <row r="50" spans="2:13" ht="27.75" customHeight="1" x14ac:dyDescent="0.15">
      <c r="B50" s="1204"/>
      <c r="C50" s="1205"/>
      <c r="D50" s="85"/>
      <c r="E50" s="1210" t="s">
        <v>34</v>
      </c>
      <c r="F50" s="1210"/>
      <c r="G50" s="1210"/>
      <c r="H50" s="1211"/>
      <c r="I50" s="86">
        <v>114</v>
      </c>
      <c r="J50" s="87">
        <v>135</v>
      </c>
      <c r="K50" s="87">
        <v>113</v>
      </c>
      <c r="L50" s="87">
        <v>95</v>
      </c>
      <c r="M50" s="88">
        <v>73</v>
      </c>
    </row>
    <row r="51" spans="2:13" ht="27.75" customHeight="1" x14ac:dyDescent="0.15">
      <c r="B51" s="1206"/>
      <c r="C51" s="1207"/>
      <c r="D51" s="85"/>
      <c r="E51" s="1210" t="s">
        <v>35</v>
      </c>
      <c r="F51" s="1210"/>
      <c r="G51" s="1210"/>
      <c r="H51" s="1211"/>
      <c r="I51" s="86">
        <v>17417</v>
      </c>
      <c r="J51" s="87">
        <v>18377</v>
      </c>
      <c r="K51" s="87">
        <v>18728</v>
      </c>
      <c r="L51" s="87">
        <v>18592</v>
      </c>
      <c r="M51" s="88">
        <v>18491</v>
      </c>
    </row>
    <row r="52" spans="2:13" ht="27.75" customHeight="1" thickBot="1" x14ac:dyDescent="0.2">
      <c r="B52" s="1214" t="s">
        <v>36</v>
      </c>
      <c r="C52" s="1215"/>
      <c r="D52" s="90"/>
      <c r="E52" s="1216" t="s">
        <v>37</v>
      </c>
      <c r="F52" s="1216"/>
      <c r="G52" s="1216"/>
      <c r="H52" s="1217"/>
      <c r="I52" s="91">
        <v>665</v>
      </c>
      <c r="J52" s="92">
        <v>296</v>
      </c>
      <c r="K52" s="92">
        <v>982</v>
      </c>
      <c r="L52" s="92">
        <v>1956</v>
      </c>
      <c r="M52" s="93">
        <v>2664</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517</v>
      </c>
      <c r="G2" s="111"/>
      <c r="H2" s="112"/>
    </row>
    <row r="3" spans="1:8" x14ac:dyDescent="0.15">
      <c r="A3" s="108" t="s">
        <v>510</v>
      </c>
      <c r="B3" s="113"/>
      <c r="C3" s="114"/>
      <c r="D3" s="115">
        <v>66777</v>
      </c>
      <c r="E3" s="116"/>
      <c r="F3" s="117">
        <v>67201</v>
      </c>
      <c r="G3" s="118"/>
      <c r="H3" s="119"/>
    </row>
    <row r="4" spans="1:8" x14ac:dyDescent="0.15">
      <c r="A4" s="120"/>
      <c r="B4" s="121"/>
      <c r="C4" s="122"/>
      <c r="D4" s="123">
        <v>45291</v>
      </c>
      <c r="E4" s="124"/>
      <c r="F4" s="125">
        <v>35210</v>
      </c>
      <c r="G4" s="126"/>
      <c r="H4" s="127"/>
    </row>
    <row r="5" spans="1:8" x14ac:dyDescent="0.15">
      <c r="A5" s="108" t="s">
        <v>512</v>
      </c>
      <c r="B5" s="113"/>
      <c r="C5" s="114"/>
      <c r="D5" s="115">
        <v>89965</v>
      </c>
      <c r="E5" s="116"/>
      <c r="F5" s="117">
        <v>75709</v>
      </c>
      <c r="G5" s="118"/>
      <c r="H5" s="119"/>
    </row>
    <row r="6" spans="1:8" x14ac:dyDescent="0.15">
      <c r="A6" s="120"/>
      <c r="B6" s="121"/>
      <c r="C6" s="122"/>
      <c r="D6" s="123">
        <v>73601</v>
      </c>
      <c r="E6" s="124"/>
      <c r="F6" s="125">
        <v>35212</v>
      </c>
      <c r="G6" s="126"/>
      <c r="H6" s="127"/>
    </row>
    <row r="7" spans="1:8" x14ac:dyDescent="0.15">
      <c r="A7" s="108" t="s">
        <v>513</v>
      </c>
      <c r="B7" s="113"/>
      <c r="C7" s="114"/>
      <c r="D7" s="115">
        <v>100772</v>
      </c>
      <c r="E7" s="116"/>
      <c r="F7" s="117">
        <v>90961</v>
      </c>
      <c r="G7" s="118"/>
      <c r="H7" s="119"/>
    </row>
    <row r="8" spans="1:8" x14ac:dyDescent="0.15">
      <c r="A8" s="120"/>
      <c r="B8" s="121"/>
      <c r="C8" s="122"/>
      <c r="D8" s="123">
        <v>70201</v>
      </c>
      <c r="E8" s="124"/>
      <c r="F8" s="125">
        <v>37720</v>
      </c>
      <c r="G8" s="126"/>
      <c r="H8" s="127"/>
    </row>
    <row r="9" spans="1:8" x14ac:dyDescent="0.15">
      <c r="A9" s="108" t="s">
        <v>514</v>
      </c>
      <c r="B9" s="113"/>
      <c r="C9" s="114"/>
      <c r="D9" s="115">
        <v>96237</v>
      </c>
      <c r="E9" s="116"/>
      <c r="F9" s="117">
        <v>106614</v>
      </c>
      <c r="G9" s="118"/>
      <c r="H9" s="119"/>
    </row>
    <row r="10" spans="1:8" x14ac:dyDescent="0.15">
      <c r="A10" s="120"/>
      <c r="B10" s="121"/>
      <c r="C10" s="122"/>
      <c r="D10" s="123">
        <v>56758</v>
      </c>
      <c r="E10" s="124"/>
      <c r="F10" s="125">
        <v>45545</v>
      </c>
      <c r="G10" s="126"/>
      <c r="H10" s="127"/>
    </row>
    <row r="11" spans="1:8" x14ac:dyDescent="0.15">
      <c r="A11" s="108" t="s">
        <v>515</v>
      </c>
      <c r="B11" s="113"/>
      <c r="C11" s="114"/>
      <c r="D11" s="115">
        <v>65824</v>
      </c>
      <c r="E11" s="116"/>
      <c r="F11" s="117">
        <v>85459</v>
      </c>
      <c r="G11" s="118"/>
      <c r="H11" s="119"/>
    </row>
    <row r="12" spans="1:8" x14ac:dyDescent="0.15">
      <c r="A12" s="120"/>
      <c r="B12" s="121"/>
      <c r="C12" s="128"/>
      <c r="D12" s="123">
        <v>51529</v>
      </c>
      <c r="E12" s="124"/>
      <c r="F12" s="125">
        <v>44378</v>
      </c>
      <c r="G12" s="126"/>
      <c r="H12" s="127"/>
    </row>
    <row r="13" spans="1:8" x14ac:dyDescent="0.15">
      <c r="A13" s="108"/>
      <c r="B13" s="113"/>
      <c r="C13" s="129"/>
      <c r="D13" s="130">
        <v>83915</v>
      </c>
      <c r="E13" s="131"/>
      <c r="F13" s="132">
        <v>85189</v>
      </c>
      <c r="G13" s="133"/>
      <c r="H13" s="119"/>
    </row>
    <row r="14" spans="1:8" x14ac:dyDescent="0.15">
      <c r="A14" s="120"/>
      <c r="B14" s="121"/>
      <c r="C14" s="122"/>
      <c r="D14" s="123">
        <v>59476</v>
      </c>
      <c r="E14" s="124"/>
      <c r="F14" s="125">
        <v>39613</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8.75</v>
      </c>
      <c r="C19" s="134">
        <f>ROUND(VALUE(SUBSTITUTE(実質収支比率等に係る経年分析!G$48,"▲","-")),2)</f>
        <v>5.81</v>
      </c>
      <c r="D19" s="134">
        <f>ROUND(VALUE(SUBSTITUTE(実質収支比率等に係る経年分析!H$48,"▲","-")),2)</f>
        <v>4.87</v>
      </c>
      <c r="E19" s="134">
        <f>ROUND(VALUE(SUBSTITUTE(実質収支比率等に係る経年分析!I$48,"▲","-")),2)</f>
        <v>7.68</v>
      </c>
      <c r="F19" s="134">
        <f>ROUND(VALUE(SUBSTITUTE(実質収支比率等に係る経年分析!J$48,"▲","-")),2)</f>
        <v>8.2200000000000006</v>
      </c>
    </row>
    <row r="20" spans="1:11" x14ac:dyDescent="0.15">
      <c r="A20" s="134" t="s">
        <v>42</v>
      </c>
      <c r="B20" s="134">
        <f>ROUND(VALUE(SUBSTITUTE(実質収支比率等に係る経年分析!F$47,"▲","-")),2)</f>
        <v>49.57</v>
      </c>
      <c r="C20" s="134">
        <f>ROUND(VALUE(SUBSTITUTE(実質収支比率等に係る経年分析!G$47,"▲","-")),2)</f>
        <v>48.73</v>
      </c>
      <c r="D20" s="134">
        <f>ROUND(VALUE(SUBSTITUTE(実質収支比率等に係る経年分析!H$47,"▲","-")),2)</f>
        <v>48.15</v>
      </c>
      <c r="E20" s="134">
        <f>ROUND(VALUE(SUBSTITUTE(実質収支比率等に係る経年分析!I$47,"▲","-")),2)</f>
        <v>45.32</v>
      </c>
      <c r="F20" s="134">
        <f>ROUND(VALUE(SUBSTITUTE(実質収支比率等に係る経年分析!J$47,"▲","-")),2)</f>
        <v>46.03</v>
      </c>
    </row>
    <row r="21" spans="1:11" x14ac:dyDescent="0.15">
      <c r="A21" s="134" t="s">
        <v>43</v>
      </c>
      <c r="B21" s="134">
        <f>IF(ISNUMBER(VALUE(SUBSTITUTE(実質収支比率等に係る経年分析!F$49,"▲","-"))),ROUND(VALUE(SUBSTITUTE(実質収支比率等に係る経年分析!F$49,"▲","-")),2),NA())</f>
        <v>0.95</v>
      </c>
      <c r="C21" s="134">
        <f>IF(ISNUMBER(VALUE(SUBSTITUTE(実質収支比率等に係る経年分析!G$49,"▲","-"))),ROUND(VALUE(SUBSTITUTE(実質収支比率等に係る経年分析!G$49,"▲","-")),2),NA())</f>
        <v>-2.58</v>
      </c>
      <c r="D21" s="134">
        <f>IF(ISNUMBER(VALUE(SUBSTITUTE(実質収支比率等に係る経年分析!H$49,"▲","-"))),ROUND(VALUE(SUBSTITUTE(実質収支比率等に係る経年分析!H$49,"▲","-")),2),NA())</f>
        <v>-0.77</v>
      </c>
      <c r="E21" s="134">
        <f>IF(ISNUMBER(VALUE(SUBSTITUTE(実質収支比率等に係る経年分析!I$49,"▲","-"))),ROUND(VALUE(SUBSTITUTE(実質収支比率等に係る経年分析!I$49,"▲","-")),2),NA())</f>
        <v>-1.68</v>
      </c>
      <c r="F21" s="134">
        <f>IF(ISNUMBER(VALUE(SUBSTITUTE(実質収支比率等に係る経年分析!J$49,"▲","-"))),ROUND(VALUE(SUBSTITUTE(実質収支比率等に係る経年分析!J$49,"▲","-")),2),NA())</f>
        <v>0.96</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0.04</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x14ac:dyDescent="0.15">
      <c r="A30" s="135" t="str">
        <f>IF(連結実質赤字比率に係る赤字・黒字の構成分析!C$40="",NA(),連結実質赤字比率に係る赤字・黒字の構成分析!C$40)</f>
        <v>公共下水道特別会計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0.18</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0.06</v>
      </c>
    </row>
    <row r="31" spans="1:11" x14ac:dyDescent="0.15">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0.63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0.14000000000000001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0.08</v>
      </c>
    </row>
    <row r="32" spans="1:11" x14ac:dyDescent="0.15">
      <c r="A32" s="135" t="str">
        <f>IF(連結実質赤字比率に係る赤字・黒字の構成分析!C$38="",NA(),連結実質赤字比率に係る赤字・黒字の構成分析!C$38)</f>
        <v>国民健康保険特別会計（施設勘定）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0.14000000000000001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v>
      </c>
    </row>
    <row r="33" spans="1:16" x14ac:dyDescent="0.15">
      <c r="A33" s="135" t="str">
        <f>IF(連結実質赤字比率に係る赤字・黒字の構成分析!C$37="",NA(),連結実質赤字比率に係る赤字・黒字の構成分析!C$37)</f>
        <v>簡易水道特別会計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0.28999999999999998</v>
      </c>
    </row>
    <row r="34" spans="1:16" x14ac:dyDescent="0.15">
      <c r="A34" s="135" t="str">
        <f>IF(連結実質赤字比率に係る赤字・黒字の構成分析!C$36="",NA(),連結実質赤字比率に係る赤字・黒字の構成分析!C$36)</f>
        <v>国民健康保険特別会計（事業勘定）</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3.85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3.54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2.36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1.76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1.83</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4.63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4.91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6.98</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8.74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4.8600000000000003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7.67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8.2100000000000009</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1347</v>
      </c>
      <c r="E42" s="136"/>
      <c r="F42" s="136"/>
      <c r="G42" s="136">
        <f>'実質公債費比率（分子）の構造'!L$52</f>
        <v>1372</v>
      </c>
      <c r="H42" s="136"/>
      <c r="I42" s="136"/>
      <c r="J42" s="136">
        <f>'実質公債費比率（分子）の構造'!M$52</f>
        <v>1419</v>
      </c>
      <c r="K42" s="136"/>
      <c r="L42" s="136"/>
      <c r="M42" s="136">
        <f>'実質公債費比率（分子）の構造'!N$52</f>
        <v>1518</v>
      </c>
      <c r="N42" s="136"/>
      <c r="O42" s="136"/>
      <c r="P42" s="136">
        <f>'実質公債費比率（分子）の構造'!O$52</f>
        <v>1502</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13</v>
      </c>
      <c r="C44" s="136"/>
      <c r="D44" s="136"/>
      <c r="E44" s="136">
        <f>'実質公債費比率（分子）の構造'!L$50</f>
        <v>13</v>
      </c>
      <c r="F44" s="136"/>
      <c r="G44" s="136"/>
      <c r="H44" s="136">
        <f>'実質公債費比率（分子）の構造'!M$50</f>
        <v>13</v>
      </c>
      <c r="I44" s="136"/>
      <c r="J44" s="136"/>
      <c r="K44" s="136">
        <f>'実質公債費比率（分子）の構造'!N$50</f>
        <v>13</v>
      </c>
      <c r="L44" s="136"/>
      <c r="M44" s="136"/>
      <c r="N44" s="136">
        <f>'実質公債費比率（分子）の構造'!O$50</f>
        <v>12</v>
      </c>
      <c r="O44" s="136"/>
      <c r="P44" s="136"/>
    </row>
    <row r="45" spans="1:16" x14ac:dyDescent="0.15">
      <c r="A45" s="136" t="s">
        <v>53</v>
      </c>
      <c r="B45" s="136">
        <f>'実質公債費比率（分子）の構造'!K$49</f>
        <v>85</v>
      </c>
      <c r="C45" s="136"/>
      <c r="D45" s="136"/>
      <c r="E45" s="136">
        <f>'実質公債費比率（分子）の構造'!L$49</f>
        <v>66</v>
      </c>
      <c r="F45" s="136"/>
      <c r="G45" s="136"/>
      <c r="H45" s="136">
        <f>'実質公債費比率（分子）の構造'!M$49</f>
        <v>64</v>
      </c>
      <c r="I45" s="136"/>
      <c r="J45" s="136"/>
      <c r="K45" s="136">
        <f>'実質公債費比率（分子）の構造'!N$49</f>
        <v>72</v>
      </c>
      <c r="L45" s="136"/>
      <c r="M45" s="136"/>
      <c r="N45" s="136">
        <f>'実質公債費比率（分子）の構造'!O$49</f>
        <v>65</v>
      </c>
      <c r="O45" s="136"/>
      <c r="P45" s="136"/>
    </row>
    <row r="46" spans="1:16" x14ac:dyDescent="0.15">
      <c r="A46" s="136" t="s">
        <v>54</v>
      </c>
      <c r="B46" s="136">
        <f>'実質公債費比率（分子）の構造'!K$48</f>
        <v>568</v>
      </c>
      <c r="C46" s="136"/>
      <c r="D46" s="136"/>
      <c r="E46" s="136">
        <f>'実質公債費比率（分子）の構造'!L$48</f>
        <v>628</v>
      </c>
      <c r="F46" s="136"/>
      <c r="G46" s="136"/>
      <c r="H46" s="136">
        <f>'実質公債費比率（分子）の構造'!M$48</f>
        <v>703</v>
      </c>
      <c r="I46" s="136"/>
      <c r="J46" s="136"/>
      <c r="K46" s="136">
        <f>'実質公債費比率（分子）の構造'!N$48</f>
        <v>711</v>
      </c>
      <c r="L46" s="136"/>
      <c r="M46" s="136"/>
      <c r="N46" s="136">
        <f>'実質公債費比率（分子）の構造'!O$48</f>
        <v>749</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1082</v>
      </c>
      <c r="C49" s="136"/>
      <c r="D49" s="136"/>
      <c r="E49" s="136">
        <f>'実質公債費比率（分子）の構造'!L$45</f>
        <v>1070</v>
      </c>
      <c r="F49" s="136"/>
      <c r="G49" s="136"/>
      <c r="H49" s="136">
        <f>'実質公債費比率（分子）の構造'!M$45</f>
        <v>1048</v>
      </c>
      <c r="I49" s="136"/>
      <c r="J49" s="136"/>
      <c r="K49" s="136">
        <f>'実質公債費比率（分子）の構造'!N$45</f>
        <v>1071</v>
      </c>
      <c r="L49" s="136"/>
      <c r="M49" s="136"/>
      <c r="N49" s="136">
        <f>'実質公債費比率（分子）の構造'!O$45</f>
        <v>1120</v>
      </c>
      <c r="O49" s="136"/>
      <c r="P49" s="136"/>
    </row>
    <row r="50" spans="1:16" x14ac:dyDescent="0.15">
      <c r="A50" s="136" t="s">
        <v>58</v>
      </c>
      <c r="B50" s="136" t="e">
        <f>NA()</f>
        <v>#N/A</v>
      </c>
      <c r="C50" s="136">
        <f>IF(ISNUMBER('実質公債費比率（分子）の構造'!K$53),'実質公債費比率（分子）の構造'!K$53,NA())</f>
        <v>401</v>
      </c>
      <c r="D50" s="136" t="e">
        <f>NA()</f>
        <v>#N/A</v>
      </c>
      <c r="E50" s="136" t="e">
        <f>NA()</f>
        <v>#N/A</v>
      </c>
      <c r="F50" s="136">
        <f>IF(ISNUMBER('実質公債費比率（分子）の構造'!L$53),'実質公債費比率（分子）の構造'!L$53,NA())</f>
        <v>405</v>
      </c>
      <c r="G50" s="136" t="e">
        <f>NA()</f>
        <v>#N/A</v>
      </c>
      <c r="H50" s="136" t="e">
        <f>NA()</f>
        <v>#N/A</v>
      </c>
      <c r="I50" s="136">
        <f>IF(ISNUMBER('実質公債費比率（分子）の構造'!M$53),'実質公債費比率（分子）の構造'!M$53,NA())</f>
        <v>409</v>
      </c>
      <c r="J50" s="136" t="e">
        <f>NA()</f>
        <v>#N/A</v>
      </c>
      <c r="K50" s="136" t="e">
        <f>NA()</f>
        <v>#N/A</v>
      </c>
      <c r="L50" s="136">
        <f>IF(ISNUMBER('実質公債費比率（分子）の構造'!N$53),'実質公債費比率（分子）の構造'!N$53,NA())</f>
        <v>349</v>
      </c>
      <c r="M50" s="136" t="e">
        <f>NA()</f>
        <v>#N/A</v>
      </c>
      <c r="N50" s="136" t="e">
        <f>NA()</f>
        <v>#N/A</v>
      </c>
      <c r="O50" s="136">
        <f>IF(ISNUMBER('実質公債費比率（分子）の構造'!O$53),'実質公債費比率（分子）の構造'!O$53,NA())</f>
        <v>444</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17417</v>
      </c>
      <c r="E56" s="135"/>
      <c r="F56" s="135"/>
      <c r="G56" s="135">
        <f>'将来負担比率（分子）の構造'!J$51</f>
        <v>18377</v>
      </c>
      <c r="H56" s="135"/>
      <c r="I56" s="135"/>
      <c r="J56" s="135">
        <f>'将来負担比率（分子）の構造'!K$51</f>
        <v>18728</v>
      </c>
      <c r="K56" s="135"/>
      <c r="L56" s="135"/>
      <c r="M56" s="135">
        <f>'将来負担比率（分子）の構造'!L$51</f>
        <v>18592</v>
      </c>
      <c r="N56" s="135"/>
      <c r="O56" s="135"/>
      <c r="P56" s="135">
        <f>'将来負担比率（分子）の構造'!M$51</f>
        <v>18491</v>
      </c>
    </row>
    <row r="57" spans="1:16" x14ac:dyDescent="0.15">
      <c r="A57" s="135" t="s">
        <v>34</v>
      </c>
      <c r="B57" s="135"/>
      <c r="C57" s="135"/>
      <c r="D57" s="135">
        <f>'将来負担比率（分子）の構造'!I$50</f>
        <v>114</v>
      </c>
      <c r="E57" s="135"/>
      <c r="F57" s="135"/>
      <c r="G57" s="135">
        <f>'将来負担比率（分子）の構造'!J$50</f>
        <v>135</v>
      </c>
      <c r="H57" s="135"/>
      <c r="I57" s="135"/>
      <c r="J57" s="135">
        <f>'将来負担比率（分子）の構造'!K$50</f>
        <v>113</v>
      </c>
      <c r="K57" s="135"/>
      <c r="L57" s="135"/>
      <c r="M57" s="135">
        <f>'将来負担比率（分子）の構造'!L$50</f>
        <v>95</v>
      </c>
      <c r="N57" s="135"/>
      <c r="O57" s="135"/>
      <c r="P57" s="135">
        <f>'将来負担比率（分子）の構造'!M$50</f>
        <v>73</v>
      </c>
    </row>
    <row r="58" spans="1:16" x14ac:dyDescent="0.15">
      <c r="A58" s="135" t="s">
        <v>33</v>
      </c>
      <c r="B58" s="135"/>
      <c r="C58" s="135"/>
      <c r="D58" s="135">
        <f>'将来負担比率（分子）の構造'!I$49</f>
        <v>10139</v>
      </c>
      <c r="E58" s="135"/>
      <c r="F58" s="135"/>
      <c r="G58" s="135">
        <f>'将来負担比率（分子）の構造'!J$49</f>
        <v>10504</v>
      </c>
      <c r="H58" s="135"/>
      <c r="I58" s="135"/>
      <c r="J58" s="135">
        <f>'将来負担比率（分子）の構造'!K$49</f>
        <v>10281</v>
      </c>
      <c r="K58" s="135"/>
      <c r="L58" s="135"/>
      <c r="M58" s="135">
        <f>'将来負担比率（分子）の構造'!L$49</f>
        <v>9517</v>
      </c>
      <c r="N58" s="135"/>
      <c r="O58" s="135"/>
      <c r="P58" s="135">
        <f>'将来負担比率（分子）の構造'!M$49</f>
        <v>9260</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2193</v>
      </c>
      <c r="C62" s="135"/>
      <c r="D62" s="135"/>
      <c r="E62" s="135">
        <f>'将来負担比率（分子）の構造'!J$45</f>
        <v>2240</v>
      </c>
      <c r="F62" s="135"/>
      <c r="G62" s="135"/>
      <c r="H62" s="135">
        <f>'将来負担比率（分子）の構造'!K$45</f>
        <v>2299</v>
      </c>
      <c r="I62" s="135"/>
      <c r="J62" s="135"/>
      <c r="K62" s="135">
        <f>'将来負担比率（分子）の構造'!L$45</f>
        <v>2136</v>
      </c>
      <c r="L62" s="135"/>
      <c r="M62" s="135"/>
      <c r="N62" s="135">
        <f>'将来負担比率（分子）の構造'!M$45</f>
        <v>2224</v>
      </c>
      <c r="O62" s="135"/>
      <c r="P62" s="135"/>
    </row>
    <row r="63" spans="1:16" x14ac:dyDescent="0.15">
      <c r="A63" s="135" t="s">
        <v>27</v>
      </c>
      <c r="B63" s="135">
        <f>'将来負担比率（分子）の構造'!I$44</f>
        <v>442</v>
      </c>
      <c r="C63" s="135"/>
      <c r="D63" s="135"/>
      <c r="E63" s="135">
        <f>'将来負担比率（分子）の構造'!J$44</f>
        <v>491</v>
      </c>
      <c r="F63" s="135"/>
      <c r="G63" s="135"/>
      <c r="H63" s="135">
        <f>'将来負担比率（分子）の構造'!K$44</f>
        <v>424</v>
      </c>
      <c r="I63" s="135"/>
      <c r="J63" s="135"/>
      <c r="K63" s="135">
        <f>'将来負担比率（分子）の構造'!L$44</f>
        <v>373</v>
      </c>
      <c r="L63" s="135"/>
      <c r="M63" s="135"/>
      <c r="N63" s="135">
        <f>'将来負担比率（分子）の構造'!M$44</f>
        <v>436</v>
      </c>
      <c r="O63" s="135"/>
      <c r="P63" s="135"/>
    </row>
    <row r="64" spans="1:16" x14ac:dyDescent="0.15">
      <c r="A64" s="135" t="s">
        <v>26</v>
      </c>
      <c r="B64" s="135">
        <f>'将来負担比率（分子）の構造'!I$43</f>
        <v>10934</v>
      </c>
      <c r="C64" s="135"/>
      <c r="D64" s="135"/>
      <c r="E64" s="135">
        <f>'将来負担比率（分子）の構造'!J$43</f>
        <v>10769</v>
      </c>
      <c r="F64" s="135"/>
      <c r="G64" s="135"/>
      <c r="H64" s="135">
        <f>'将来負担比率（分子）の構造'!K$43</f>
        <v>10698</v>
      </c>
      <c r="I64" s="135"/>
      <c r="J64" s="135"/>
      <c r="K64" s="135">
        <f>'将来負担比率（分子）の構造'!L$43</f>
        <v>10878</v>
      </c>
      <c r="L64" s="135"/>
      <c r="M64" s="135"/>
      <c r="N64" s="135">
        <f>'将来負担比率（分子）の構造'!M$43</f>
        <v>10869</v>
      </c>
      <c r="O64" s="135"/>
      <c r="P64" s="135"/>
    </row>
    <row r="65" spans="1:16" x14ac:dyDescent="0.15">
      <c r="A65" s="135" t="s">
        <v>25</v>
      </c>
      <c r="B65" s="135">
        <f>'将来負担比率（分子）の構造'!I$42</f>
        <v>956</v>
      </c>
      <c r="C65" s="135"/>
      <c r="D65" s="135"/>
      <c r="E65" s="135">
        <f>'将来負担比率（分子）の構造'!J$42</f>
        <v>944</v>
      </c>
      <c r="F65" s="135"/>
      <c r="G65" s="135"/>
      <c r="H65" s="135">
        <f>'将来負担比率（分子）の構造'!K$42</f>
        <v>937</v>
      </c>
      <c r="I65" s="135"/>
      <c r="J65" s="135"/>
      <c r="K65" s="135">
        <f>'将来負担比率（分子）の構造'!L$42</f>
        <v>748</v>
      </c>
      <c r="L65" s="135"/>
      <c r="M65" s="135"/>
      <c r="N65" s="135">
        <f>'将来負担比率（分子）の構造'!M$42</f>
        <v>738</v>
      </c>
      <c r="O65" s="135"/>
      <c r="P65" s="135"/>
    </row>
    <row r="66" spans="1:16" x14ac:dyDescent="0.15">
      <c r="A66" s="135" t="s">
        <v>24</v>
      </c>
      <c r="B66" s="135">
        <f>'将来負担比率（分子）の構造'!I$41</f>
        <v>13811</v>
      </c>
      <c r="C66" s="135"/>
      <c r="D66" s="135"/>
      <c r="E66" s="135">
        <f>'将来負担比率（分子）の構造'!J$41</f>
        <v>14868</v>
      </c>
      <c r="F66" s="135"/>
      <c r="G66" s="135"/>
      <c r="H66" s="135">
        <f>'将来負担比率（分子）の構造'!K$41</f>
        <v>15747</v>
      </c>
      <c r="I66" s="135"/>
      <c r="J66" s="135"/>
      <c r="K66" s="135">
        <f>'将来負担比率（分子）の構造'!L$41</f>
        <v>16025</v>
      </c>
      <c r="L66" s="135"/>
      <c r="M66" s="135"/>
      <c r="N66" s="135">
        <f>'将来負担比率（分子）の構造'!M$41</f>
        <v>16221</v>
      </c>
      <c r="O66" s="135"/>
      <c r="P66" s="135"/>
    </row>
    <row r="67" spans="1:16" x14ac:dyDescent="0.15">
      <c r="A67" s="135" t="s">
        <v>62</v>
      </c>
      <c r="B67" s="135" t="e">
        <f>NA()</f>
        <v>#N/A</v>
      </c>
      <c r="C67" s="135">
        <f>IF(ISNUMBER('将来負担比率（分子）の構造'!I$52), IF('将来負担比率（分子）の構造'!I$52 &lt; 0, 0, '将来負担比率（分子）の構造'!I$52), NA())</f>
        <v>665</v>
      </c>
      <c r="D67" s="135" t="e">
        <f>NA()</f>
        <v>#N/A</v>
      </c>
      <c r="E67" s="135" t="e">
        <f>NA()</f>
        <v>#N/A</v>
      </c>
      <c r="F67" s="135">
        <f>IF(ISNUMBER('将来負担比率（分子）の構造'!J$52), IF('将来負担比率（分子）の構造'!J$52 &lt; 0, 0, '将来負担比率（分子）の構造'!J$52), NA())</f>
        <v>296</v>
      </c>
      <c r="G67" s="135" t="e">
        <f>NA()</f>
        <v>#N/A</v>
      </c>
      <c r="H67" s="135" t="e">
        <f>NA()</f>
        <v>#N/A</v>
      </c>
      <c r="I67" s="135">
        <f>IF(ISNUMBER('将来負担比率（分子）の構造'!K$52), IF('将来負担比率（分子）の構造'!K$52 &lt; 0, 0, '将来負担比率（分子）の構造'!K$52), NA())</f>
        <v>982</v>
      </c>
      <c r="J67" s="135" t="e">
        <f>NA()</f>
        <v>#N/A</v>
      </c>
      <c r="K67" s="135" t="e">
        <f>NA()</f>
        <v>#N/A</v>
      </c>
      <c r="L67" s="135">
        <f>IF(ISNUMBER('将来負担比率（分子）の構造'!L$52), IF('将来負担比率（分子）の構造'!L$52 &lt; 0, 0, '将来負担比率（分子）の構造'!L$52), NA())</f>
        <v>1956</v>
      </c>
      <c r="M67" s="135" t="e">
        <f>NA()</f>
        <v>#N/A</v>
      </c>
      <c r="N67" s="135" t="e">
        <f>NA()</f>
        <v>#N/A</v>
      </c>
      <c r="O67" s="135">
        <f>IF(ISNUMBER('将来負担比率（分子）の構造'!M$52), IF('将来負担比率（分子）の構造'!M$52 &lt; 0, 0, '将来負担比率（分子）の構造'!M$52), NA())</f>
        <v>2664</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567</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567</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568</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569</v>
      </c>
      <c r="I42" s="352"/>
      <c r="J42" s="352"/>
      <c r="K42" s="352"/>
      <c r="L42" s="244"/>
      <c r="M42" s="244"/>
      <c r="N42" s="244"/>
      <c r="O42" s="244"/>
    </row>
    <row r="43" spans="2:17" x14ac:dyDescent="0.15">
      <c r="B43" s="248"/>
      <c r="C43" s="244"/>
      <c r="D43" s="244"/>
      <c r="E43" s="244"/>
      <c r="F43" s="244"/>
      <c r="G43" s="1218"/>
      <c r="H43" s="1219"/>
      <c r="I43" s="1219"/>
      <c r="J43" s="1219"/>
      <c r="K43" s="1219"/>
      <c r="L43" s="1219"/>
      <c r="M43" s="1219"/>
      <c r="N43" s="1219"/>
      <c r="O43" s="1220"/>
    </row>
    <row r="44" spans="2:17" x14ac:dyDescent="0.15">
      <c r="B44" s="248"/>
      <c r="C44" s="244"/>
      <c r="D44" s="244"/>
      <c r="E44" s="244"/>
      <c r="F44" s="244"/>
      <c r="G44" s="1221"/>
      <c r="H44" s="1222"/>
      <c r="I44" s="1222"/>
      <c r="J44" s="1222"/>
      <c r="K44" s="1222"/>
      <c r="L44" s="1222"/>
      <c r="M44" s="1222"/>
      <c r="N44" s="1222"/>
      <c r="O44" s="1223"/>
    </row>
    <row r="45" spans="2:17" x14ac:dyDescent="0.15">
      <c r="B45" s="248"/>
      <c r="C45" s="244"/>
      <c r="D45" s="244"/>
      <c r="E45" s="244"/>
      <c r="F45" s="244"/>
      <c r="G45" s="1221"/>
      <c r="H45" s="1222"/>
      <c r="I45" s="1222"/>
      <c r="J45" s="1222"/>
      <c r="K45" s="1222"/>
      <c r="L45" s="1222"/>
      <c r="M45" s="1222"/>
      <c r="N45" s="1222"/>
      <c r="O45" s="1223"/>
    </row>
    <row r="46" spans="2:17" x14ac:dyDescent="0.15">
      <c r="B46" s="248"/>
      <c r="C46" s="244"/>
      <c r="D46" s="244"/>
      <c r="E46" s="244"/>
      <c r="F46" s="244"/>
      <c r="G46" s="1221"/>
      <c r="H46" s="1222"/>
      <c r="I46" s="1222"/>
      <c r="J46" s="1222"/>
      <c r="K46" s="1222"/>
      <c r="L46" s="1222"/>
      <c r="M46" s="1222"/>
      <c r="N46" s="1222"/>
      <c r="O46" s="1223"/>
    </row>
    <row r="47" spans="2:17" x14ac:dyDescent="0.15">
      <c r="B47" s="248"/>
      <c r="C47" s="244"/>
      <c r="D47" s="244"/>
      <c r="E47" s="244"/>
      <c r="F47" s="244"/>
      <c r="G47" s="1224"/>
      <c r="H47" s="1225"/>
      <c r="I47" s="1225"/>
      <c r="J47" s="1225"/>
      <c r="K47" s="1225"/>
      <c r="L47" s="1225"/>
      <c r="M47" s="1225"/>
      <c r="N47" s="1225"/>
      <c r="O47" s="1226"/>
    </row>
    <row r="48" spans="2:17" x14ac:dyDescent="0.15">
      <c r="B48" s="248"/>
      <c r="C48" s="244"/>
      <c r="D48" s="244"/>
      <c r="E48" s="244"/>
      <c r="F48" s="244"/>
      <c r="G48" s="244"/>
      <c r="H48" s="353"/>
      <c r="I48" s="353"/>
      <c r="J48" s="353"/>
    </row>
    <row r="49" spans="1:17" x14ac:dyDescent="0.15">
      <c r="B49" s="248"/>
      <c r="C49" s="244"/>
      <c r="D49" s="244"/>
      <c r="E49" s="244"/>
      <c r="F49" s="244"/>
      <c r="G49" s="243" t="s">
        <v>570</v>
      </c>
    </row>
    <row r="50" spans="1:17" x14ac:dyDescent="0.15">
      <c r="B50" s="248"/>
      <c r="C50" s="244"/>
      <c r="D50" s="244"/>
      <c r="E50" s="244"/>
      <c r="F50" s="244"/>
      <c r="G50" s="1227"/>
      <c r="H50" s="1228"/>
      <c r="I50" s="1228"/>
      <c r="J50" s="1229"/>
      <c r="K50" s="354" t="s">
        <v>518</v>
      </c>
      <c r="L50" s="354" t="s">
        <v>519</v>
      </c>
      <c r="M50" s="354" t="s">
        <v>520</v>
      </c>
      <c r="N50" s="354" t="s">
        <v>521</v>
      </c>
      <c r="O50" s="354" t="s">
        <v>522</v>
      </c>
    </row>
    <row r="51" spans="1:17" x14ac:dyDescent="0.15">
      <c r="B51" s="248"/>
      <c r="C51" s="244"/>
      <c r="D51" s="244"/>
      <c r="E51" s="244"/>
      <c r="F51" s="244"/>
      <c r="G51" s="1230" t="s">
        <v>571</v>
      </c>
      <c r="H51" s="1231"/>
      <c r="I51" s="1236" t="s">
        <v>572</v>
      </c>
      <c r="J51" s="1236"/>
      <c r="K51" s="1238"/>
      <c r="L51" s="1238"/>
      <c r="M51" s="1238"/>
      <c r="N51" s="1238"/>
      <c r="O51" s="1238"/>
    </row>
    <row r="52" spans="1:17" x14ac:dyDescent="0.15">
      <c r="B52" s="248"/>
      <c r="C52" s="244"/>
      <c r="D52" s="244"/>
      <c r="E52" s="244"/>
      <c r="F52" s="244"/>
      <c r="G52" s="1232"/>
      <c r="H52" s="1233"/>
      <c r="I52" s="1237"/>
      <c r="J52" s="1237"/>
      <c r="K52" s="1239"/>
      <c r="L52" s="1239"/>
      <c r="M52" s="1239"/>
      <c r="N52" s="1239"/>
      <c r="O52" s="1239"/>
    </row>
    <row r="53" spans="1:17" x14ac:dyDescent="0.15">
      <c r="A53" s="355"/>
      <c r="B53" s="248"/>
      <c r="C53" s="244"/>
      <c r="D53" s="244"/>
      <c r="E53" s="244"/>
      <c r="F53" s="244"/>
      <c r="G53" s="1232"/>
      <c r="H53" s="1233"/>
      <c r="I53" s="1240" t="s">
        <v>573</v>
      </c>
      <c r="J53" s="1240"/>
      <c r="K53" s="1241"/>
      <c r="L53" s="1241"/>
      <c r="M53" s="1241"/>
      <c r="N53" s="1241"/>
      <c r="O53" s="1241"/>
    </row>
    <row r="54" spans="1:17" x14ac:dyDescent="0.15">
      <c r="A54" s="355"/>
      <c r="B54" s="248"/>
      <c r="C54" s="244"/>
      <c r="D54" s="244"/>
      <c r="E54" s="244"/>
      <c r="F54" s="244"/>
      <c r="G54" s="1234"/>
      <c r="H54" s="1235"/>
      <c r="I54" s="1240"/>
      <c r="J54" s="1240"/>
      <c r="K54" s="1242"/>
      <c r="L54" s="1242"/>
      <c r="M54" s="1242"/>
      <c r="N54" s="1242"/>
      <c r="O54" s="1242"/>
    </row>
    <row r="55" spans="1:17" x14ac:dyDescent="0.15">
      <c r="A55" s="355"/>
      <c r="B55" s="248"/>
      <c r="C55" s="244"/>
      <c r="D55" s="244"/>
      <c r="E55" s="244"/>
      <c r="F55" s="244"/>
      <c r="G55" s="1243" t="s">
        <v>574</v>
      </c>
      <c r="H55" s="1244"/>
      <c r="I55" s="1240" t="s">
        <v>572</v>
      </c>
      <c r="J55" s="1240"/>
      <c r="K55" s="1238"/>
      <c r="L55" s="1238"/>
      <c r="M55" s="1238"/>
      <c r="N55" s="1238"/>
      <c r="O55" s="1238"/>
    </row>
    <row r="56" spans="1:17" x14ac:dyDescent="0.15">
      <c r="A56" s="355"/>
      <c r="B56" s="248"/>
      <c r="C56" s="244"/>
      <c r="D56" s="244"/>
      <c r="E56" s="244"/>
      <c r="F56" s="244"/>
      <c r="G56" s="1245"/>
      <c r="H56" s="1246"/>
      <c r="I56" s="1240"/>
      <c r="J56" s="1240"/>
      <c r="K56" s="1239"/>
      <c r="L56" s="1239"/>
      <c r="M56" s="1239"/>
      <c r="N56" s="1239"/>
      <c r="O56" s="1239"/>
    </row>
    <row r="57" spans="1:17" s="355" customFormat="1" x14ac:dyDescent="0.15">
      <c r="B57" s="356"/>
      <c r="C57" s="352"/>
      <c r="D57" s="352"/>
      <c r="E57" s="352"/>
      <c r="F57" s="352"/>
      <c r="G57" s="1245"/>
      <c r="H57" s="1246"/>
      <c r="I57" s="1249" t="s">
        <v>573</v>
      </c>
      <c r="J57" s="1249"/>
      <c r="K57" s="1241"/>
      <c r="L57" s="1241"/>
      <c r="M57" s="1241"/>
      <c r="N57" s="1241"/>
      <c r="O57" s="1241"/>
      <c r="P57" s="357"/>
      <c r="Q57" s="356"/>
    </row>
    <row r="58" spans="1:17" s="355" customFormat="1" x14ac:dyDescent="0.15">
      <c r="A58" s="243"/>
      <c r="B58" s="356"/>
      <c r="C58" s="352"/>
      <c r="D58" s="352"/>
      <c r="E58" s="352"/>
      <c r="F58" s="352"/>
      <c r="G58" s="1247"/>
      <c r="H58" s="1248"/>
      <c r="I58" s="1249"/>
      <c r="J58" s="1249"/>
      <c r="K58" s="1242"/>
      <c r="L58" s="1242"/>
      <c r="M58" s="1242"/>
      <c r="N58" s="1242"/>
      <c r="O58" s="1242"/>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575</v>
      </c>
      <c r="C63" s="244"/>
      <c r="D63" s="244"/>
      <c r="E63" s="244"/>
      <c r="F63" s="244"/>
      <c r="G63" s="244"/>
      <c r="H63" s="244"/>
      <c r="I63" s="244"/>
      <c r="J63" s="244"/>
      <c r="K63" s="244"/>
      <c r="L63" s="244"/>
      <c r="M63" s="244"/>
      <c r="N63" s="244"/>
      <c r="O63" s="244"/>
    </row>
    <row r="64" spans="1:17" x14ac:dyDescent="0.15">
      <c r="B64" s="248"/>
      <c r="C64" s="244"/>
      <c r="D64" s="244"/>
      <c r="E64" s="244"/>
      <c r="F64" s="244"/>
      <c r="G64" s="351" t="s">
        <v>569</v>
      </c>
      <c r="I64" s="352"/>
      <c r="J64" s="352"/>
      <c r="K64" s="352"/>
      <c r="L64" s="244"/>
      <c r="M64" s="244"/>
      <c r="N64" s="244"/>
      <c r="O64" s="244"/>
    </row>
    <row r="65" spans="2:30" x14ac:dyDescent="0.15">
      <c r="B65" s="248"/>
      <c r="C65" s="244"/>
      <c r="D65" s="244"/>
      <c r="E65" s="244"/>
      <c r="F65" s="244"/>
      <c r="G65" s="1250" t="s">
        <v>578</v>
      </c>
      <c r="H65" s="1219"/>
      <c r="I65" s="1219"/>
      <c r="J65" s="1219"/>
      <c r="K65" s="1219"/>
      <c r="L65" s="1219"/>
      <c r="M65" s="1219"/>
      <c r="N65" s="1219"/>
      <c r="O65" s="1220"/>
    </row>
    <row r="66" spans="2:30" x14ac:dyDescent="0.15">
      <c r="B66" s="248"/>
      <c r="C66" s="244"/>
      <c r="D66" s="244"/>
      <c r="E66" s="244"/>
      <c r="F66" s="244"/>
      <c r="G66" s="1221"/>
      <c r="H66" s="1222"/>
      <c r="I66" s="1222"/>
      <c r="J66" s="1222"/>
      <c r="K66" s="1222"/>
      <c r="L66" s="1222"/>
      <c r="M66" s="1222"/>
      <c r="N66" s="1222"/>
      <c r="O66" s="1223"/>
    </row>
    <row r="67" spans="2:30" x14ac:dyDescent="0.15">
      <c r="B67" s="248"/>
      <c r="C67" s="244"/>
      <c r="D67" s="244"/>
      <c r="E67" s="244"/>
      <c r="F67" s="244"/>
      <c r="G67" s="1221"/>
      <c r="H67" s="1222"/>
      <c r="I67" s="1222"/>
      <c r="J67" s="1222"/>
      <c r="K67" s="1222"/>
      <c r="L67" s="1222"/>
      <c r="M67" s="1222"/>
      <c r="N67" s="1222"/>
      <c r="O67" s="1223"/>
    </row>
    <row r="68" spans="2:30" x14ac:dyDescent="0.15">
      <c r="B68" s="248"/>
      <c r="C68" s="244"/>
      <c r="D68" s="244"/>
      <c r="E68" s="244"/>
      <c r="F68" s="244"/>
      <c r="G68" s="1221"/>
      <c r="H68" s="1222"/>
      <c r="I68" s="1222"/>
      <c r="J68" s="1222"/>
      <c r="K68" s="1222"/>
      <c r="L68" s="1222"/>
      <c r="M68" s="1222"/>
      <c r="N68" s="1222"/>
      <c r="O68" s="1223"/>
    </row>
    <row r="69" spans="2:30" x14ac:dyDescent="0.15">
      <c r="B69" s="248"/>
      <c r="C69" s="244"/>
      <c r="D69" s="244"/>
      <c r="E69" s="244"/>
      <c r="F69" s="244"/>
      <c r="G69" s="1224"/>
      <c r="H69" s="1225"/>
      <c r="I69" s="1225"/>
      <c r="J69" s="1225"/>
      <c r="K69" s="1225"/>
      <c r="L69" s="1225"/>
      <c r="M69" s="1225"/>
      <c r="N69" s="1225"/>
      <c r="O69" s="1226"/>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576</v>
      </c>
      <c r="I71" s="368"/>
      <c r="J71" s="364"/>
      <c r="K71" s="364"/>
      <c r="L71" s="365"/>
      <c r="M71" s="364"/>
      <c r="N71" s="365"/>
      <c r="O71" s="366"/>
    </row>
    <row r="72" spans="2:30" x14ac:dyDescent="0.15">
      <c r="B72" s="248"/>
      <c r="C72" s="244"/>
      <c r="D72" s="244"/>
      <c r="E72" s="244"/>
      <c r="F72" s="244"/>
      <c r="G72" s="1227"/>
      <c r="H72" s="1228"/>
      <c r="I72" s="1228"/>
      <c r="J72" s="1229"/>
      <c r="K72" s="354" t="s">
        <v>518</v>
      </c>
      <c r="L72" s="354" t="s">
        <v>519</v>
      </c>
      <c r="M72" s="354" t="s">
        <v>520</v>
      </c>
      <c r="N72" s="354" t="s">
        <v>521</v>
      </c>
      <c r="O72" s="354" t="s">
        <v>522</v>
      </c>
    </row>
    <row r="73" spans="2:30" x14ac:dyDescent="0.15">
      <c r="B73" s="248"/>
      <c r="C73" s="244"/>
      <c r="D73" s="244"/>
      <c r="E73" s="244"/>
      <c r="F73" s="244"/>
      <c r="G73" s="1230" t="s">
        <v>571</v>
      </c>
      <c r="H73" s="1231"/>
      <c r="I73" s="1236" t="s">
        <v>572</v>
      </c>
      <c r="J73" s="1236"/>
      <c r="K73" s="1251">
        <v>7</v>
      </c>
      <c r="L73" s="1251">
        <v>3</v>
      </c>
      <c r="M73" s="1239">
        <v>10</v>
      </c>
      <c r="N73" s="1239">
        <v>20.9</v>
      </c>
      <c r="O73" s="1239">
        <v>28.6</v>
      </c>
      <c r="S73" s="243">
        <v>9.9</v>
      </c>
    </row>
    <row r="74" spans="2:30" x14ac:dyDescent="0.15">
      <c r="B74" s="248"/>
      <c r="C74" s="244"/>
      <c r="D74" s="244"/>
      <c r="E74" s="244"/>
      <c r="F74" s="244"/>
      <c r="G74" s="1232"/>
      <c r="H74" s="1233"/>
      <c r="I74" s="1237"/>
      <c r="J74" s="1237"/>
      <c r="K74" s="1251"/>
      <c r="L74" s="1251"/>
      <c r="M74" s="1239"/>
      <c r="N74" s="1239"/>
      <c r="O74" s="1239"/>
    </row>
    <row r="75" spans="2:30" x14ac:dyDescent="0.15">
      <c r="B75" s="248"/>
      <c r="C75" s="244"/>
      <c r="D75" s="244"/>
      <c r="E75" s="244"/>
      <c r="F75" s="244"/>
      <c r="G75" s="1232"/>
      <c r="H75" s="1233"/>
      <c r="I75" s="1240" t="s">
        <v>577</v>
      </c>
      <c r="J75" s="1240"/>
      <c r="K75" s="1252">
        <v>5.7</v>
      </c>
      <c r="L75" s="1252">
        <v>4.5</v>
      </c>
      <c r="M75" s="1252">
        <v>4.0999999999999996</v>
      </c>
      <c r="N75" s="1252">
        <v>4</v>
      </c>
      <c r="O75" s="1252">
        <v>4.2</v>
      </c>
      <c r="U75" s="243">
        <v>81.2</v>
      </c>
      <c r="W75" s="243">
        <v>87.2</v>
      </c>
      <c r="Y75" s="243">
        <v>99.8</v>
      </c>
      <c r="AA75" s="243">
        <v>109.5</v>
      </c>
      <c r="AC75" s="243">
        <v>115.2</v>
      </c>
    </row>
    <row r="76" spans="2:30" x14ac:dyDescent="0.15">
      <c r="B76" s="248"/>
      <c r="C76" s="244"/>
      <c r="D76" s="244"/>
      <c r="E76" s="244"/>
      <c r="F76" s="244"/>
      <c r="G76" s="1234"/>
      <c r="H76" s="1235"/>
      <c r="I76" s="1240"/>
      <c r="J76" s="1240"/>
      <c r="K76" s="1242"/>
      <c r="L76" s="1242"/>
      <c r="M76" s="1242"/>
      <c r="N76" s="1242"/>
      <c r="O76" s="1242"/>
    </row>
    <row r="77" spans="2:30" x14ac:dyDescent="0.15">
      <c r="B77" s="248"/>
      <c r="C77" s="244"/>
      <c r="D77" s="244"/>
      <c r="E77" s="244"/>
      <c r="F77" s="244"/>
      <c r="G77" s="1243" t="s">
        <v>574</v>
      </c>
      <c r="H77" s="1244"/>
      <c r="I77" s="1240" t="s">
        <v>572</v>
      </c>
      <c r="J77" s="1240"/>
      <c r="K77" s="1251">
        <v>88.3</v>
      </c>
      <c r="L77" s="1251">
        <v>76.2</v>
      </c>
      <c r="M77" s="1239">
        <v>65.3</v>
      </c>
      <c r="N77" s="1239">
        <v>60.8</v>
      </c>
      <c r="O77" s="1239">
        <v>58.5</v>
      </c>
      <c r="R77" s="243">
        <v>12.3</v>
      </c>
      <c r="T77" s="243">
        <v>11.1</v>
      </c>
    </row>
    <row r="78" spans="2:30" x14ac:dyDescent="0.15">
      <c r="B78" s="248"/>
      <c r="C78" s="244"/>
      <c r="D78" s="244"/>
      <c r="E78" s="244"/>
      <c r="F78" s="244"/>
      <c r="G78" s="1245"/>
      <c r="H78" s="1246"/>
      <c r="I78" s="1240"/>
      <c r="J78" s="1240"/>
      <c r="K78" s="1251"/>
      <c r="L78" s="1251"/>
      <c r="M78" s="1239"/>
      <c r="N78" s="1239"/>
      <c r="O78" s="1239"/>
    </row>
    <row r="79" spans="2:30" x14ac:dyDescent="0.15">
      <c r="B79" s="248"/>
      <c r="C79" s="244"/>
      <c r="D79" s="244"/>
      <c r="E79" s="244"/>
      <c r="F79" s="244"/>
      <c r="G79" s="1245"/>
      <c r="H79" s="1246"/>
      <c r="I79" s="1253" t="s">
        <v>577</v>
      </c>
      <c r="J79" s="1249"/>
      <c r="K79" s="1254">
        <v>13.8</v>
      </c>
      <c r="L79" s="1254">
        <v>12.8</v>
      </c>
      <c r="M79" s="1254">
        <v>12</v>
      </c>
      <c r="N79" s="1254">
        <v>11.1</v>
      </c>
      <c r="O79" s="1254">
        <v>10.7</v>
      </c>
      <c r="V79" s="243">
        <v>53.5</v>
      </c>
      <c r="X79" s="243">
        <v>48.2</v>
      </c>
      <c r="Z79" s="243">
        <v>34.200000000000003</v>
      </c>
      <c r="AB79" s="243">
        <v>30.3</v>
      </c>
      <c r="AD79" s="243">
        <v>28.9</v>
      </c>
    </row>
    <row r="80" spans="2:30" x14ac:dyDescent="0.15">
      <c r="B80" s="248"/>
      <c r="C80" s="244"/>
      <c r="D80" s="244"/>
      <c r="E80" s="244"/>
      <c r="F80" s="244"/>
      <c r="G80" s="1247"/>
      <c r="H80" s="1248"/>
      <c r="I80" s="1249"/>
      <c r="J80" s="1249"/>
      <c r="K80" s="1254"/>
      <c r="L80" s="1254"/>
      <c r="M80" s="1254"/>
      <c r="N80" s="1254"/>
      <c r="O80" s="1254"/>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40" zoomScaleNormal="4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40" zoomScaleNormal="4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lpstr>公会計指標分析・財政指標組合せ分析表</vt:lpstr>
      <vt:lpstr>施設類型別ストック情報分析表①</vt:lpstr>
      <vt:lpstr>施設類型別ストック情報分析表②</vt:lpstr>
      <vt:lpstr>Sheet1</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Gifu</cp:lastModifiedBy>
  <cp:lastPrinted>2017-04-25T23:55:43Z</cp:lastPrinted>
  <dcterms:created xsi:type="dcterms:W3CDTF">2017-02-15T19:19:46Z</dcterms:created>
  <dcterms:modified xsi:type="dcterms:W3CDTF">2017-05-22T07:16:51Z</dcterms:modified>
</cp:coreProperties>
</file>